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'2015+2016'!$A$1:$L$341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<sst xmlns="http://schemas.openxmlformats.org/spreadsheetml/2006/main" count="2538" uniqueCount="486">
  <si>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</si>
  <si>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</si>
  <si>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</si>
  <si>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</si>
  <si>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</si>
  <si>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</si>
  <si>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</si>
  <si>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</si>
  <si>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</si>
  <si>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</si>
  <si>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</si>
  <si>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</si>
  <si>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</si>
  <si>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</si>
  <si>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</si>
  <si>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</si>
  <si>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</si>
  <si>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</si>
  <si>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</si>
  <si>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</si>
  <si>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</si>
  <si>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</si>
  <si>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</si>
  <si>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</si>
  <si>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</si>
  <si>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</si>
  <si>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</si>
  <si>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</si>
  <si>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</si>
  <si>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</si>
  <si>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</si>
  <si>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</si>
  <si>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</si>
  <si>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</si>
  <si>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</si>
  <si>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</si>
  <si>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</si>
  <si>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</si>
  <si>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</si>
  <si>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</si>
  <si>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</si>
  <si>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</si>
  <si>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</si>
  <si>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</si>
  <si>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</si>
  <si>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</si>
  <si>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</si>
  <si>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</si>
  <si>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</si>
  <si>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</si>
  <si>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</si>
  <si>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</si>
  <si>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</si>
  <si>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</si>
  <si>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</si>
  <si>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</si>
  <si>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</si>
  <si>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</si>
  <si>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</si>
  <si>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</si>
  <si>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</si>
  <si>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</si>
  <si>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</si>
  <si>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</si>
  <si>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</si>
  <si>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</si>
  <si>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</si>
  <si>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</si>
  <si>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</si>
  <si>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</si>
  <si>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</si>
  <si>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</si>
  <si>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</si>
  <si>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</si>
  <si>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</si>
  <si>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</si>
  <si>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</si>
  <si>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</si>
  <si>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</si>
  <si>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</si>
  <si>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</si>
  <si>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</si>
  <si>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</si>
  <si>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</si>
  <si>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</si>
  <si>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</si>
  <si>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</si>
  <si>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</si>
  <si>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</si>
  <si>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</si>
  <si>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</si>
  <si>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</si>
  <si>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</si>
  <si>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</si>
  <si>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</si>
  <si>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</si>
  <si>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</si>
  <si>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</si>
  <si>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</si>
  <si>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</si>
  <si>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</si>
  <si>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</si>
  <si>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</si>
  <si>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</si>
  <si>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</si>
  <si>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</si>
  <si>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</si>
  <si>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</si>
  <si>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</si>
  <si>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</si>
  <si>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</si>
  <si>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</si>
  <si>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</si>
  <si>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</si>
  <si>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</si>
  <si>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</si>
  <si>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</si>
  <si>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</si>
  <si>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</si>
  <si>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</si>
  <si>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</si>
  <si>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</si>
  <si>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</si>
  <si>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</si>
  <si>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</si>
  <si>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</si>
  <si>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</si>
  <si>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</si>
  <si>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</si>
  <si>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</si>
  <si>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</si>
  <si>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</si>
  <si>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</si>
  <si>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</si>
  <si>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</si>
  <si>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</si>
  <si>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</si>
  <si>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</si>
  <si>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</si>
  <si>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</si>
  <si>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</si>
  <si>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</si>
  <si>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</si>
  <si>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</si>
  <si>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</si>
  <si>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</si>
  <si>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</si>
  <si>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</si>
  <si>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</si>
  <si>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</si>
  <si>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</si>
  <si>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</si>
  <si>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</si>
  <si>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</si>
  <si>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</si>
  <si>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</si>
  <si>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</si>
  <si>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</si>
  <si>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</si>
  <si>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</si>
  <si>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</si>
  <si>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</si>
  <si>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</si>
  <si>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</si>
  <si>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</si>
  <si>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</si>
  <si>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</si>
  <si>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</si>
  <si>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</si>
  <si>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</si>
  <si>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</si>
  <si>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</si>
  <si>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</si>
  <si>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</si>
  <si>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</si>
  <si>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</si>
  <si>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</si>
  <si>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</si>
  <si>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</si>
  <si>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</si>
  <si>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</si>
  <si>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</si>
  <si>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</si>
  <si>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</si>
  <si>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</si>
  <si>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</si>
  <si>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</si>
  <si>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</si>
  <si>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</si>
  <si>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</si>
  <si>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</si>
  <si>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</si>
  <si>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</si>
  <si>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</si>
  <si>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</si>
  <si>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</si>
  <si>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</si>
  <si>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</si>
  <si>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</si>
  <si>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</si>
  <si>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</si>
  <si>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</si>
  <si>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</si>
  <si>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</si>
  <si>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</si>
  <si>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</si>
  <si>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</si>
  <si>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</si>
  <si>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</si>
  <si>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</si>
  <si>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</si>
  <si>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</si>
  <si>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</si>
  <si>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</si>
  <si>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</si>
  <si>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</si>
  <si>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</si>
  <si>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</si>
  <si>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</si>
  <si>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</si>
  <si>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</si>
  <si>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</si>
  <si>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</si>
  <si>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</si>
  <si>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</si>
  <si>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</si>
  <si>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</si>
  <si>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</si>
  <si>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</si>
  <si>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</si>
  <si>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</si>
  <si>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</si>
  <si>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</si>
  <si>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</si>
  <si>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</si>
  <si>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</si>
  <si>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</si>
  <si>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</si>
  <si>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</si>
  <si>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</si>
  <si>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</si>
  <si>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</si>
  <si>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</si>
  <si>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</si>
  <si>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</si>
  <si>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</si>
  <si>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</si>
  <si>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</si>
  <si>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</si>
  <si>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</si>
  <si>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</si>
  <si>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</si>
  <si>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</si>
  <si>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</si>
  <si>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</si>
  <si>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</si>
  <si>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</si>
  <si>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</si>
  <si>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</si>
  <si>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</si>
  <si>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</si>
  <si>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</si>
  <si>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</si>
  <si>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</si>
  <si>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</si>
  <si>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</si>
  <si>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</si>
  <si>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</si>
  <si>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</si>
  <si>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</si>
  <si>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</si>
  <si>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</si>
  <si>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</si>
  <si>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</si>
  <si>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</si>
  <si>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</si>
  <si>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</si>
  <si>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</si>
  <si>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</si>
  <si>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</si>
  <si>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</si>
  <si>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</si>
  <si>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</si>
  <si>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</si>
  <si>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</si>
  <si>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</si>
  <si>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</si>
  <si>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</si>
  <si>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</si>
  <si>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</si>
  <si>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</si>
  <si>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</si>
  <si>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</si>
  <si>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</si>
  <si>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</si>
  <si>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</si>
  <si>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</si>
  <si>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</si>
  <si>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</si>
  <si>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</si>
  <si>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</si>
  <si>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</si>
  <si>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</si>
  <si>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</si>
  <si>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</si>
  <si>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</si>
  <si>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</si>
  <si>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</si>
  <si>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</si>
  <si>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</si>
  <si>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</si>
  <si>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</si>
  <si>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</si>
  <si>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</si>
  <si>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</si>
  <si>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</si>
  <si>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</si>
  <si>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</si>
  <si>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</si>
  <si>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</si>
  <si>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</si>
  <si>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</si>
  <si>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</si>
  <si>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</si>
  <si>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</si>
  <si>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</si>
  <si>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</si>
  <si>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</si>
  <si>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</si>
  <si>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</si>
  <si>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</si>
  <si>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</si>
  <si>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</si>
  <si>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</si>
  <si>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</si>
  <si>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</si>
  <si>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</si>
  <si>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</si>
  <si>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</si>
  <si>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</si>
  <si>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</si>
  <si>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</si>
  <si>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</si>
  <si>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</si>
  <si>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</si>
  <si>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</si>
  <si>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</si>
  <si>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</si>
  <si>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</si>
  <si>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</si>
  <si>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</si>
  <si>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</si>
  <si>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</si>
  <si>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</si>
  <si>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</si>
  <si>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</si>
  <si>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</si>
  <si>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</si>
  <si>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</si>
  <si>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</si>
  <si>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</si>
  <si>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</si>
  <si>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</si>
  <si>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</si>
  <si>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</si>
  <si>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</si>
  <si>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</si>
  <si>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</si>
  <si>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</si>
  <si>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</si>
  <si>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</si>
  <si>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</si>
  <si>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</si>
  <si>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</si>
  <si>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</si>
  <si>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</si>
  <si>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</si>
  <si>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</si>
  <si>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</si>
  <si>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</si>
  <si>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</si>
  <si>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</si>
  <si>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</si>
  <si>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</si>
  <si>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</si>
  <si>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</si>
  <si>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</si>
  <si>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</si>
  <si>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</si>
  <si>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</si>
  <si>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</si>
  <si>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</si>
  <si>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</si>
  <si>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</si>
  <si>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</si>
  <si>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</si>
  <si>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</si>
  <si>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</si>
  <si>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</si>
  <si>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</si>
  <si>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</si>
  <si>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</si>
  <si>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</si>
  <si>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</si>
  <si>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</si>
  <si>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</si>
  <si>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</si>
  <si>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</si>
  <si>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</si>
  <si>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</si>
  <si>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</si>
  <si>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</si>
  <si>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</si>
  <si>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</si>
  <si>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</si>
  <si>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</si>
  <si>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</si>
  <si>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</si>
  <si>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</si>
  <si>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</si>
  <si>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</si>
  <si>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</si>
  <si>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</si>
  <si>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</si>
  <si>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</si>
  <si>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</si>
  <si>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</si>
  <si>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</si>
  <si>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</si>
  <si>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</si>
  <si>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</si>
  <si>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</si>
  <si>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</si>
  <si>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</si>
  <si>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</si>
  <si>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</si>
  <si>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</si>
  <si>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</si>
  <si>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</si>
  <si>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</si>
  <si>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</si>
  <si>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</si>
  <si>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</si>
  <si>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</si>
  <si>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</si>
  <si>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</si>
  <si>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</si>
  <si>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</si>
  <si>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</si>
  <si>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</si>
  <si>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</si>
  <si>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</si>
  <si>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</si>
  <si>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</si>
  <si>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</si>
  <si>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</si>
  <si>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</si>
  <si>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</si>
  <si>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</si>
  <si>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</si>
  <si>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</si>
  <si>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</si>
  <si>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Исполнено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</si>
  <si>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</si>
  <si>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</si>
  <si>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</si>
  <si>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</si>
  <si>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</si>
  <si>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</si>
  <si>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</si>
  <si>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</si>
  <si>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</si>
  <si>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</si>
  <si>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</si>
  <si>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</si>
  <si>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</si>
  <si>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</si>
  <si>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</si>
  <si>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</si>
  <si>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</si>
  <si>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</si>
  <si>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</si>
  <si>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1 полугодие 2023 год</t>
  </si>
  <si>
    <t>Распределение бюджетных ассигнований в ведомственной структуре по разделам, подразделам, целевым статьям, группам (группам и подгруппам) видов расходов за 1 полугодие 2023 год</t>
  </si>
  <si>
    <t>к  Постановлению Среднесибирского сельсовета   
«Об утверждении отчета об исполнении бюджета Среднесибирского сельсовета за 1 полугодие 2023 год»
№ 26  от 15.08.2023  года</t>
  </si>
  <si>
    <t>Утвержденные бюджетные назначения на 2023 год, сумма, тыс.рублей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</si>
</sst>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right"/>
    </xf>
    <xf numFmtId="176" fontId="17" fillId="0" borderId="43" xfId="57" applyNumberFormat="1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5" xfId="0" applyFont="1" applyBorder="1" applyAlignment="1">
      <alignment/>
    </xf>
    <xf numFmtId="0" fontId="16" fillId="35" borderId="46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5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46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8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31" xfId="0" applyFont="1" applyFill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6" fillId="39" borderId="13" xfId="57" applyNumberFormat="1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6" fillId="39" borderId="16" xfId="0" applyFont="1" applyFill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49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2"/>
  <sheetViews>
    <sheetView tabSelected="1" view="pageBreakPreview" zoomScale="80" zoomScaleNormal="80" zoomScaleSheetLayoutView="80" zoomScalePageLayoutView="0" workbookViewId="0" topLeftCell="A1">
      <pane xSplit="1" ySplit="13" topLeftCell="B28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342" sqref="K342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20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03"/>
      <c r="D2" s="303"/>
      <c r="E2" s="304" t="s">
        <v>477</v>
      </c>
      <c r="F2" s="303"/>
      <c r="G2" s="303"/>
      <c r="H2" s="303"/>
      <c r="I2" s="303"/>
      <c r="J2" s="303"/>
      <c r="K2" s="303"/>
      <c r="L2" s="303"/>
      <c r="M2" s="305"/>
      <c r="N2" s="305"/>
      <c r="O2" s="305"/>
      <c r="P2" s="305"/>
      <c r="Q2" s="305"/>
    </row>
    <row r="3" spans="1:27" ht="87.75" customHeight="1">
      <c r="A3" s="180"/>
      <c r="B3" s="180"/>
      <c r="C3" s="464" t="s">
        <v>484</v>
      </c>
      <c r="D3" s="464"/>
      <c r="E3" s="464"/>
      <c r="F3" s="464"/>
      <c r="G3" s="464"/>
      <c r="H3" s="464"/>
      <c r="I3" s="464"/>
      <c r="J3" s="464"/>
      <c r="K3" s="464"/>
      <c r="L3" s="464"/>
      <c r="M3" s="305"/>
      <c r="N3" s="305"/>
      <c r="O3" s="305"/>
      <c r="P3" s="305"/>
      <c r="Q3" s="458"/>
      <c r="R3" s="459"/>
      <c r="S3" s="459"/>
      <c r="T3" s="459"/>
      <c r="U3" s="459"/>
      <c r="V3" s="459"/>
      <c r="W3" s="459"/>
      <c r="X3" s="459"/>
      <c r="Y3" s="459"/>
      <c r="Z3" s="459"/>
      <c r="AA3" s="459"/>
    </row>
    <row r="4" spans="1:17" ht="21.75" customHeight="1" hidden="1">
      <c r="A4" s="182"/>
      <c r="B4" s="182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5"/>
      <c r="N4" s="305"/>
      <c r="O4" s="305"/>
      <c r="P4" s="305"/>
      <c r="Q4" s="305"/>
    </row>
    <row r="5" spans="1:12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63" t="s">
        <v>483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1:14" ht="15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</row>
    <row r="8" spans="1:14" ht="15" customHeight="1">
      <c r="A8" s="463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4.5" customHeight="1">
      <c r="A9" s="46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52" t="s">
        <v>0</v>
      </c>
      <c r="B12" s="450" t="s">
        <v>143</v>
      </c>
      <c r="C12" s="450" t="s">
        <v>1</v>
      </c>
      <c r="D12" s="450" t="s">
        <v>2</v>
      </c>
      <c r="E12" s="450" t="s">
        <v>3</v>
      </c>
      <c r="F12" s="461" t="s">
        <v>4</v>
      </c>
      <c r="G12" s="460" t="s">
        <v>181</v>
      </c>
      <c r="H12" s="460"/>
      <c r="I12" s="456" t="s">
        <v>106</v>
      </c>
      <c r="J12" s="336"/>
      <c r="K12" s="454" t="s">
        <v>485</v>
      </c>
      <c r="L12" s="302" t="s">
        <v>462</v>
      </c>
      <c r="M12" s="117" t="s">
        <v>193</v>
      </c>
      <c r="N12" s="448" t="s">
        <v>435</v>
      </c>
      <c r="U12" s="185"/>
      <c r="V12" s="185"/>
    </row>
    <row r="13" spans="1:14" ht="83.25" customHeight="1">
      <c r="A13" s="453"/>
      <c r="B13" s="451"/>
      <c r="C13" s="451"/>
      <c r="D13" s="451"/>
      <c r="E13" s="451"/>
      <c r="F13" s="462"/>
      <c r="G13" s="49" t="s">
        <v>178</v>
      </c>
      <c r="H13" s="49" t="s">
        <v>165</v>
      </c>
      <c r="I13" s="457"/>
      <c r="J13" s="72" t="s">
        <v>167</v>
      </c>
      <c r="K13" s="455"/>
      <c r="L13" s="393" t="s">
        <v>482</v>
      </c>
      <c r="M13" s="117" t="s">
        <v>178</v>
      </c>
      <c r="N13" s="449"/>
    </row>
    <row r="14" spans="1:14" ht="45" customHeight="1" hidden="1">
      <c r="A14" s="337" t="s">
        <v>145</v>
      </c>
      <c r="B14" s="444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70"/>
      <c r="L14" s="96">
        <f>SUM(L15,L18)</f>
        <v>0</v>
      </c>
      <c r="M14" s="117"/>
      <c r="N14" s="213"/>
    </row>
    <row r="15" spans="1:14" ht="37.5" hidden="1">
      <c r="A15" s="338" t="s">
        <v>77</v>
      </c>
      <c r="B15" s="445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69"/>
      <c r="L15" s="57"/>
      <c r="M15" s="117"/>
      <c r="N15" s="213"/>
    </row>
    <row r="16" spans="1:14" ht="56.25" hidden="1">
      <c r="A16" s="339" t="s">
        <v>79</v>
      </c>
      <c r="B16" s="446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69"/>
      <c r="L16" s="57"/>
      <c r="M16" s="117"/>
      <c r="N16" s="213"/>
    </row>
    <row r="17" spans="1:14" ht="1.5" customHeight="1" hidden="1">
      <c r="A17" s="339" t="s">
        <v>20</v>
      </c>
      <c r="B17" s="446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69"/>
      <c r="L17" s="57"/>
      <c r="M17" s="117"/>
      <c r="N17" s="213"/>
    </row>
    <row r="18" spans="1:14" ht="18.75" hidden="1">
      <c r="A18" s="338" t="s">
        <v>168</v>
      </c>
      <c r="B18" s="445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69"/>
      <c r="L18" s="57"/>
      <c r="M18" s="117"/>
      <c r="N18" s="213"/>
    </row>
    <row r="19" spans="1:19" ht="93.75" hidden="1">
      <c r="A19" s="339" t="s">
        <v>36</v>
      </c>
      <c r="B19" s="447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69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39" t="s">
        <v>37</v>
      </c>
      <c r="B20" s="447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69"/>
      <c r="L20" s="57"/>
      <c r="M20" s="117"/>
      <c r="N20" s="213"/>
    </row>
    <row r="21" spans="1:14" ht="1.5" customHeight="1" hidden="1">
      <c r="A21" s="339" t="s">
        <v>26</v>
      </c>
      <c r="B21" s="447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69"/>
      <c r="L21" s="57"/>
      <c r="M21" s="117"/>
      <c r="N21" s="213"/>
    </row>
    <row r="22" spans="1:14" ht="37.5" hidden="1">
      <c r="A22" s="339" t="s">
        <v>20</v>
      </c>
      <c r="B22" s="447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69"/>
      <c r="L22" s="57"/>
      <c r="M22" s="117"/>
      <c r="N22" s="213"/>
    </row>
    <row r="23" spans="1:14" ht="18.75" hidden="1">
      <c r="A23" s="338" t="s">
        <v>40</v>
      </c>
      <c r="B23" s="447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69"/>
      <c r="L23" s="57"/>
      <c r="M23" s="117"/>
      <c r="N23" s="213"/>
    </row>
    <row r="24" spans="1:14" ht="30.75" customHeight="1" hidden="1">
      <c r="A24" s="339" t="s">
        <v>41</v>
      </c>
      <c r="B24" s="447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69"/>
      <c r="L24" s="57"/>
      <c r="M24" s="117"/>
      <c r="N24" s="213"/>
    </row>
    <row r="25" spans="1:14" ht="1.5" customHeight="1" hidden="1">
      <c r="A25" s="339" t="s">
        <v>26</v>
      </c>
      <c r="B25" s="447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69"/>
      <c r="L25" s="57"/>
      <c r="M25" s="117"/>
      <c r="N25" s="213"/>
    </row>
    <row r="26" spans="1:14" ht="37.5" hidden="1">
      <c r="A26" s="339" t="s">
        <v>20</v>
      </c>
      <c r="B26" s="447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69"/>
      <c r="L26" s="57"/>
      <c r="M26" s="117"/>
      <c r="N26" s="213"/>
    </row>
    <row r="27" spans="1:14" ht="37.5" hidden="1">
      <c r="A27" s="339" t="s">
        <v>44</v>
      </c>
      <c r="B27" s="447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69"/>
      <c r="L27" s="57"/>
      <c r="M27" s="117"/>
      <c r="N27" s="213"/>
    </row>
    <row r="28" spans="1:14" ht="37.5" hidden="1">
      <c r="A28" s="339" t="s">
        <v>20</v>
      </c>
      <c r="B28" s="447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69"/>
      <c r="L28" s="57"/>
      <c r="M28" s="117"/>
      <c r="N28" s="213"/>
    </row>
    <row r="29" spans="1:14" ht="93.75" hidden="1">
      <c r="A29" s="339" t="s">
        <v>87</v>
      </c>
      <c r="B29" s="447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69"/>
      <c r="L29" s="57"/>
      <c r="M29" s="117"/>
      <c r="N29" s="213"/>
    </row>
    <row r="30" spans="1:14" ht="3.75" customHeight="1" hidden="1">
      <c r="A30" s="339" t="s">
        <v>131</v>
      </c>
      <c r="B30" s="447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69"/>
      <c r="L30" s="57"/>
      <c r="M30" s="117"/>
      <c r="N30" s="213"/>
    </row>
    <row r="31" spans="1:14" ht="56.25" hidden="1">
      <c r="A31" s="338" t="s">
        <v>37</v>
      </c>
      <c r="B31" s="447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69"/>
      <c r="L31" s="57"/>
      <c r="M31" s="117"/>
      <c r="N31" s="213"/>
    </row>
    <row r="32" spans="1:14" ht="93.75" hidden="1">
      <c r="A32" s="339" t="s">
        <v>87</v>
      </c>
      <c r="B32" s="447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69"/>
      <c r="L32" s="57"/>
      <c r="M32" s="117"/>
      <c r="N32" s="213"/>
    </row>
    <row r="33" spans="1:14" ht="37.5" hidden="1">
      <c r="A33" s="339" t="s">
        <v>20</v>
      </c>
      <c r="B33" s="447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69"/>
      <c r="L33" s="57"/>
      <c r="M33" s="117"/>
      <c r="N33" s="213"/>
    </row>
    <row r="34" spans="1:14" ht="4.5" customHeight="1" hidden="1">
      <c r="A34" s="339" t="s">
        <v>131</v>
      </c>
      <c r="B34" s="447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69"/>
      <c r="L34" s="57"/>
      <c r="M34" s="117"/>
      <c r="N34" s="213"/>
    </row>
    <row r="35" spans="1:14" ht="75" hidden="1">
      <c r="A35" s="338" t="s">
        <v>82</v>
      </c>
      <c r="B35" s="447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69"/>
      <c r="L35" s="57"/>
      <c r="M35" s="117"/>
      <c r="N35" s="213"/>
    </row>
    <row r="36" spans="1:14" ht="31.5" customHeight="1" hidden="1">
      <c r="A36" s="339" t="s">
        <v>85</v>
      </c>
      <c r="B36" s="447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69"/>
      <c r="L36" s="57"/>
      <c r="M36" s="117"/>
      <c r="N36" s="213"/>
    </row>
    <row r="37" spans="1:14" ht="56.25" hidden="1">
      <c r="A37" s="339" t="s">
        <v>86</v>
      </c>
      <c r="B37" s="447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69"/>
      <c r="L37" s="57"/>
      <c r="M37" s="117"/>
      <c r="N37" s="213"/>
    </row>
    <row r="38" spans="1:14" ht="33" customHeight="1" hidden="1">
      <c r="A38" s="338" t="s">
        <v>170</v>
      </c>
      <c r="B38" s="447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69"/>
      <c r="L38" s="57"/>
      <c r="M38" s="117"/>
      <c r="N38" s="213"/>
    </row>
    <row r="39" spans="1:14" ht="37.5" hidden="1">
      <c r="A39" s="339" t="s">
        <v>18</v>
      </c>
      <c r="B39" s="447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39" t="s">
        <v>48</v>
      </c>
      <c r="B40" s="447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39" t="s">
        <v>135</v>
      </c>
      <c r="B41" s="447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39" t="s">
        <v>137</v>
      </c>
      <c r="B42" s="447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07" t="s">
        <v>341</v>
      </c>
      <c r="B43" s="447">
        <v>303</v>
      </c>
      <c r="C43" s="242" t="s">
        <v>70</v>
      </c>
      <c r="D43" s="242" t="s">
        <v>66</v>
      </c>
      <c r="E43" s="242" t="s">
        <v>242</v>
      </c>
      <c r="F43" s="242">
        <v>100</v>
      </c>
      <c r="G43" s="244">
        <v>4929.1</v>
      </c>
      <c r="H43" s="244" t="e">
        <f>#REF!</f>
        <v>#REF!</v>
      </c>
      <c r="I43" s="245" t="e">
        <f>H43/G43</f>
        <v>#REF!</v>
      </c>
      <c r="J43" s="246" t="e">
        <f>H43-G43</f>
        <v>#REF!</v>
      </c>
      <c r="K43" s="371"/>
      <c r="L43" s="249"/>
      <c r="M43" s="117"/>
      <c r="N43" s="213">
        <v>6012.6</v>
      </c>
    </row>
    <row r="44" spans="1:14" ht="75" customHeight="1" hidden="1">
      <c r="A44" s="338" t="s">
        <v>245</v>
      </c>
      <c r="B44" s="447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13">
        <f t="shared" si="3"/>
        <v>0</v>
      </c>
      <c r="N44" s="120">
        <f t="shared" si="3"/>
        <v>704.2</v>
      </c>
    </row>
    <row r="45" spans="1:14" ht="27" customHeight="1" hidden="1">
      <c r="A45" s="339" t="s">
        <v>33</v>
      </c>
      <c r="B45" s="447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69"/>
      <c r="L45" s="57"/>
      <c r="M45" s="117"/>
      <c r="N45" s="213">
        <v>704.2</v>
      </c>
    </row>
    <row r="46" spans="1:14" ht="74.25" customHeight="1" hidden="1">
      <c r="A46" s="338" t="s">
        <v>250</v>
      </c>
      <c r="B46" s="447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17">
        <f>M47</f>
        <v>0</v>
      </c>
      <c r="N46" s="121">
        <f>N47</f>
        <v>13315.199999999999</v>
      </c>
    </row>
    <row r="47" spans="1:16" ht="22.5" customHeight="1" hidden="1">
      <c r="A47" s="339" t="s">
        <v>248</v>
      </c>
      <c r="B47" s="447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69"/>
      <c r="L47" s="57"/>
      <c r="M47" s="316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39" t="s">
        <v>341</v>
      </c>
      <c r="B48" s="447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69"/>
      <c r="L48" s="57"/>
      <c r="M48" s="117"/>
      <c r="N48" s="213">
        <v>11912.4</v>
      </c>
      <c r="P48" s="139"/>
    </row>
    <row r="49" spans="1:14" ht="36.75" customHeight="1" hidden="1">
      <c r="A49" s="339" t="s">
        <v>342</v>
      </c>
      <c r="B49" s="447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69"/>
      <c r="L49" s="57"/>
      <c r="M49" s="117"/>
      <c r="N49" s="213">
        <f>474.8+600</f>
        <v>1074.8</v>
      </c>
    </row>
    <row r="50" spans="1:14" ht="39" customHeight="1" hidden="1">
      <c r="A50" s="339" t="s">
        <v>343</v>
      </c>
      <c r="B50" s="447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69"/>
      <c r="L50" s="57"/>
      <c r="M50" s="117"/>
      <c r="N50" s="213">
        <v>328</v>
      </c>
    </row>
    <row r="51" spans="1:14" ht="41.25" customHeight="1" hidden="1">
      <c r="A51" s="340" t="s">
        <v>251</v>
      </c>
      <c r="B51" s="447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72"/>
      <c r="L51" s="105">
        <f>L52+L56+L60</f>
        <v>0</v>
      </c>
      <c r="M51" s="314">
        <f>M52+M56+M60</f>
        <v>0</v>
      </c>
      <c r="N51" s="126">
        <f>N52+N56+N60</f>
        <v>2172.3</v>
      </c>
    </row>
    <row r="52" spans="1:14" ht="75.75" customHeight="1" hidden="1">
      <c r="A52" s="339" t="s">
        <v>6</v>
      </c>
      <c r="B52" s="447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13">
        <f>M53+M54+M55</f>
        <v>0</v>
      </c>
      <c r="N52" s="120">
        <f>N53+N54+N55</f>
        <v>1171</v>
      </c>
    </row>
    <row r="53" spans="1:14" ht="112.5" hidden="1">
      <c r="A53" s="339" t="s">
        <v>341</v>
      </c>
      <c r="B53" s="447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69"/>
      <c r="L53" s="57"/>
      <c r="M53" s="117"/>
      <c r="N53" s="213">
        <v>1124.7</v>
      </c>
    </row>
    <row r="54" spans="1:14" ht="36.75" customHeight="1" hidden="1">
      <c r="A54" s="339" t="s">
        <v>342</v>
      </c>
      <c r="B54" s="447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69"/>
      <c r="L54" s="57"/>
      <c r="M54" s="117"/>
      <c r="N54" s="213">
        <v>40.3</v>
      </c>
    </row>
    <row r="55" spans="1:14" ht="38.25" customHeight="1" hidden="1">
      <c r="A55" s="339" t="s">
        <v>343</v>
      </c>
      <c r="B55" s="447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69"/>
      <c r="L55" s="57"/>
      <c r="M55" s="117"/>
      <c r="N55" s="213">
        <v>6</v>
      </c>
    </row>
    <row r="56" spans="1:14" ht="36.75" customHeight="1" hidden="1">
      <c r="A56" s="339" t="s">
        <v>253</v>
      </c>
      <c r="B56" s="447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17">
        <f t="shared" si="4"/>
        <v>0</v>
      </c>
      <c r="N56" s="121">
        <f t="shared" si="4"/>
        <v>1001.3</v>
      </c>
    </row>
    <row r="57" spans="1:14" ht="57" customHeight="1" hidden="1">
      <c r="A57" s="339" t="s">
        <v>341</v>
      </c>
      <c r="B57" s="447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69"/>
      <c r="L57" s="57"/>
      <c r="M57" s="117"/>
      <c r="N57" s="213">
        <v>892.8</v>
      </c>
    </row>
    <row r="58" spans="1:14" ht="36.75" customHeight="1" hidden="1">
      <c r="A58" s="339" t="s">
        <v>342</v>
      </c>
      <c r="B58" s="447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69"/>
      <c r="L58" s="57"/>
      <c r="M58" s="117"/>
      <c r="N58" s="213">
        <v>108.5</v>
      </c>
    </row>
    <row r="59" spans="1:14" ht="31.5" customHeight="1" hidden="1">
      <c r="A59" s="339" t="s">
        <v>14</v>
      </c>
      <c r="B59" s="447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38" t="s">
        <v>256</v>
      </c>
      <c r="B60" s="447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39" t="s">
        <v>258</v>
      </c>
      <c r="B61" s="447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69"/>
      <c r="L61" s="57"/>
      <c r="M61" s="117"/>
      <c r="N61" s="213"/>
    </row>
    <row r="62" spans="1:14" ht="31.5" customHeight="1" hidden="1">
      <c r="A62" s="339" t="s">
        <v>18</v>
      </c>
      <c r="B62" s="447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39" t="s">
        <v>214</v>
      </c>
      <c r="B63" s="447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69"/>
      <c r="L63" s="57">
        <v>0</v>
      </c>
      <c r="M63" s="117"/>
      <c r="N63" s="213"/>
    </row>
    <row r="64" spans="1:14" ht="34.5" customHeight="1" hidden="1">
      <c r="A64" s="342" t="s">
        <v>148</v>
      </c>
      <c r="B64" s="447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73"/>
      <c r="L64" s="172">
        <f>L65+L68+L156</f>
        <v>0</v>
      </c>
      <c r="M64" s="318" t="e">
        <f>M65+M68+M156</f>
        <v>#REF!</v>
      </c>
      <c r="N64" s="215">
        <f>N65+N68+N156</f>
        <v>375859.39999999997</v>
      </c>
    </row>
    <row r="65" spans="1:14" ht="27" customHeight="1" hidden="1">
      <c r="A65" s="340" t="s">
        <v>95</v>
      </c>
      <c r="B65" s="447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68"/>
      <c r="L65" s="103">
        <f aca="true" t="shared" si="7" ref="L65:N66">L66</f>
        <v>0</v>
      </c>
      <c r="M65" s="312">
        <f t="shared" si="7"/>
        <v>0</v>
      </c>
      <c r="N65" s="124">
        <f t="shared" si="7"/>
        <v>180</v>
      </c>
    </row>
    <row r="66" spans="1:14" ht="75.75" customHeight="1" hidden="1">
      <c r="A66" s="338" t="s">
        <v>383</v>
      </c>
      <c r="B66" s="447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69"/>
      <c r="L66" s="57"/>
      <c r="M66" s="316">
        <f t="shared" si="7"/>
        <v>0</v>
      </c>
      <c r="N66" s="122">
        <f t="shared" si="7"/>
        <v>180</v>
      </c>
    </row>
    <row r="67" spans="1:14" ht="40.5" customHeight="1" hidden="1">
      <c r="A67" s="339" t="s">
        <v>384</v>
      </c>
      <c r="B67" s="447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69"/>
      <c r="L67" s="57"/>
      <c r="M67" s="117"/>
      <c r="N67" s="213">
        <v>180</v>
      </c>
    </row>
    <row r="68" spans="1:14" ht="27.75" customHeight="1" hidden="1">
      <c r="A68" s="340" t="s">
        <v>24</v>
      </c>
      <c r="B68" s="447">
        <v>303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72"/>
      <c r="L68" s="106">
        <f t="shared" si="8"/>
        <v>0</v>
      </c>
      <c r="M68" s="319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40" t="s">
        <v>76</v>
      </c>
      <c r="B69" s="447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72"/>
      <c r="L69" s="105">
        <f>L70</f>
        <v>0</v>
      </c>
      <c r="M69" s="314">
        <f>M70</f>
        <v>0</v>
      </c>
      <c r="N69" s="126">
        <f>N70</f>
        <v>66344.3</v>
      </c>
    </row>
    <row r="70" spans="1:14" ht="112.5" hidden="1">
      <c r="A70" s="339" t="s">
        <v>334</v>
      </c>
      <c r="B70" s="447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20">
        <f>M71+M75+M81+M79</f>
        <v>0</v>
      </c>
      <c r="N70" s="128">
        <f>N71+N75+N81+N79</f>
        <v>66344.3</v>
      </c>
    </row>
    <row r="71" spans="1:14" ht="56.25" hidden="1">
      <c r="A71" s="339" t="s">
        <v>335</v>
      </c>
      <c r="B71" s="447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13">
        <f>M72+M73+M74</f>
        <v>0</v>
      </c>
      <c r="N71" s="120">
        <f>N72+N73+N74</f>
        <v>31944.3</v>
      </c>
    </row>
    <row r="72" spans="1:14" ht="54.75" customHeight="1" hidden="1">
      <c r="A72" s="339" t="s">
        <v>341</v>
      </c>
      <c r="B72" s="447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69"/>
      <c r="L72" s="57"/>
      <c r="M72" s="117"/>
      <c r="N72" s="213">
        <v>22195.5</v>
      </c>
    </row>
    <row r="73" spans="1:14" ht="38.25" customHeight="1" hidden="1">
      <c r="A73" s="339" t="s">
        <v>342</v>
      </c>
      <c r="B73" s="447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69"/>
      <c r="L73" s="57"/>
      <c r="M73" s="117"/>
      <c r="N73" s="213">
        <v>8875.7</v>
      </c>
    </row>
    <row r="74" spans="1:14" ht="36.75" customHeight="1" hidden="1">
      <c r="A74" s="339" t="s">
        <v>343</v>
      </c>
      <c r="B74" s="447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69"/>
      <c r="L74" s="57"/>
      <c r="M74" s="117"/>
      <c r="N74" s="213">
        <v>873.1</v>
      </c>
    </row>
    <row r="75" spans="1:17" ht="93.75" customHeight="1" hidden="1">
      <c r="A75" s="339" t="s">
        <v>337</v>
      </c>
      <c r="B75" s="447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69"/>
      <c r="L75" s="57"/>
      <c r="M75" s="316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39" t="s">
        <v>339</v>
      </c>
      <c r="B76" s="447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69"/>
      <c r="L76" s="57"/>
      <c r="M76" s="117"/>
      <c r="N76" s="213">
        <f>31880-283</f>
        <v>31597</v>
      </c>
    </row>
    <row r="77" spans="1:14" ht="37.5" customHeight="1" hidden="1">
      <c r="A77" s="339" t="s">
        <v>340</v>
      </c>
      <c r="B77" s="447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69"/>
      <c r="L77" s="57"/>
      <c r="M77" s="117"/>
      <c r="N77" s="213">
        <v>2520</v>
      </c>
    </row>
    <row r="78" spans="1:14" ht="37.5" customHeight="1" hidden="1">
      <c r="A78" s="339" t="s">
        <v>428</v>
      </c>
      <c r="B78" s="447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69"/>
      <c r="L78" s="57"/>
      <c r="M78" s="117"/>
      <c r="N78" s="213">
        <v>283</v>
      </c>
    </row>
    <row r="79" spans="1:14" ht="38.25" customHeight="1" hidden="1">
      <c r="A79" s="339" t="s">
        <v>351</v>
      </c>
      <c r="B79" s="447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69"/>
      <c r="L79" s="57"/>
      <c r="M79" s="117"/>
      <c r="N79" s="213"/>
    </row>
    <row r="80" spans="1:14" ht="39.75" customHeight="1" hidden="1">
      <c r="A80" s="339" t="s">
        <v>352</v>
      </c>
      <c r="B80" s="447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69"/>
      <c r="L80" s="57"/>
      <c r="M80" s="117"/>
      <c r="N80" s="213"/>
    </row>
    <row r="81" spans="1:14" ht="57" customHeight="1" hidden="1">
      <c r="A81" s="339" t="s">
        <v>347</v>
      </c>
      <c r="B81" s="447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69"/>
      <c r="L81" s="57"/>
      <c r="M81" s="117"/>
      <c r="N81" s="213"/>
    </row>
    <row r="82" spans="1:14" ht="39.75" customHeight="1" hidden="1">
      <c r="A82" s="339" t="s">
        <v>348</v>
      </c>
      <c r="B82" s="447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69"/>
      <c r="L82" s="57"/>
      <c r="M82" s="117"/>
      <c r="N82" s="213"/>
    </row>
    <row r="83" spans="1:14" s="21" customFormat="1" ht="21.75" customHeight="1" hidden="1">
      <c r="A83" s="340" t="s">
        <v>25</v>
      </c>
      <c r="B83" s="447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74"/>
      <c r="L83" s="106">
        <f>L84</f>
        <v>0</v>
      </c>
      <c r="M83" s="319">
        <f>M84</f>
        <v>0</v>
      </c>
      <c r="N83" s="127">
        <f>N84</f>
        <v>270841.4</v>
      </c>
    </row>
    <row r="84" spans="1:14" s="21" customFormat="1" ht="79.5" customHeight="1" hidden="1">
      <c r="A84" s="339" t="s">
        <v>344</v>
      </c>
      <c r="B84" s="447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75"/>
      <c r="L84" s="229">
        <f>L85+L89+L99+L102+L93+L95+L97+L104+L106+L108</f>
        <v>0</v>
      </c>
      <c r="M84" s="321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39" t="s">
        <v>353</v>
      </c>
      <c r="B85" s="447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69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39" t="s">
        <v>341</v>
      </c>
      <c r="B86" s="447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69"/>
      <c r="L86" s="57"/>
      <c r="M86" s="117"/>
      <c r="N86" s="213">
        <v>1025.2</v>
      </c>
    </row>
    <row r="87" spans="1:14" ht="56.25" hidden="1">
      <c r="A87" s="339" t="s">
        <v>342</v>
      </c>
      <c r="B87" s="447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69"/>
      <c r="L87" s="227"/>
      <c r="M87" s="117"/>
      <c r="N87" s="213">
        <v>28149.9</v>
      </c>
    </row>
    <row r="88" spans="1:14" ht="56.25" hidden="1">
      <c r="A88" s="339" t="s">
        <v>343</v>
      </c>
      <c r="B88" s="447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69"/>
      <c r="L88" s="57"/>
      <c r="M88" s="117"/>
      <c r="N88" s="213">
        <v>5927.8</v>
      </c>
    </row>
    <row r="89" spans="1:14" ht="39.75" customHeight="1" hidden="1">
      <c r="A89" s="339" t="s">
        <v>354</v>
      </c>
      <c r="B89" s="447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15"/>
      <c r="L89" s="101">
        <f>L90+L91+L92</f>
        <v>0</v>
      </c>
      <c r="M89" s="317">
        <f>M90+M91+M92</f>
        <v>0</v>
      </c>
      <c r="N89" s="121">
        <f>N90+N91+N92</f>
        <v>12749.5</v>
      </c>
    </row>
    <row r="90" spans="1:14" ht="58.5" customHeight="1" hidden="1">
      <c r="A90" s="339" t="s">
        <v>341</v>
      </c>
      <c r="B90" s="447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69"/>
      <c r="L90" s="57"/>
      <c r="M90" s="117"/>
      <c r="N90" s="213">
        <v>10257.7</v>
      </c>
    </row>
    <row r="91" spans="1:14" ht="42" customHeight="1" hidden="1">
      <c r="A91" s="339" t="s">
        <v>342</v>
      </c>
      <c r="B91" s="447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69"/>
      <c r="L91" s="57"/>
      <c r="M91" s="117"/>
      <c r="N91" s="213">
        <v>2329.8</v>
      </c>
    </row>
    <row r="92" spans="1:14" ht="42" customHeight="1" hidden="1">
      <c r="A92" s="339" t="s">
        <v>343</v>
      </c>
      <c r="B92" s="447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69"/>
      <c r="L92" s="57"/>
      <c r="M92" s="117"/>
      <c r="N92" s="213">
        <v>162</v>
      </c>
    </row>
    <row r="93" spans="1:14" s="21" customFormat="1" ht="168.75" hidden="1">
      <c r="A93" s="339" t="s">
        <v>363</v>
      </c>
      <c r="B93" s="447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23"/>
      <c r="L93" s="104">
        <f>L94</f>
        <v>0</v>
      </c>
      <c r="M93" s="321">
        <f>M94</f>
        <v>0</v>
      </c>
      <c r="N93" s="125">
        <f>N94</f>
        <v>0</v>
      </c>
    </row>
    <row r="94" spans="1:14" ht="56.25" hidden="1">
      <c r="A94" s="339" t="s">
        <v>370</v>
      </c>
      <c r="B94" s="447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69"/>
      <c r="L94" s="57">
        <v>0</v>
      </c>
      <c r="M94" s="117"/>
      <c r="N94" s="213"/>
    </row>
    <row r="95" spans="1:14" s="21" customFormat="1" ht="168.75" hidden="1">
      <c r="A95" s="339" t="s">
        <v>364</v>
      </c>
      <c r="B95" s="447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23"/>
      <c r="L95" s="104">
        <f>L96</f>
        <v>0</v>
      </c>
      <c r="M95" s="321">
        <f>M96</f>
        <v>0</v>
      </c>
      <c r="N95" s="125">
        <f>N96</f>
        <v>0</v>
      </c>
    </row>
    <row r="96" spans="1:14" ht="56.25" hidden="1">
      <c r="A96" s="339" t="s">
        <v>369</v>
      </c>
      <c r="B96" s="447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69"/>
      <c r="L96" s="57">
        <v>0</v>
      </c>
      <c r="M96" s="117"/>
      <c r="N96" s="213"/>
    </row>
    <row r="97" spans="1:14" s="21" customFormat="1" ht="187.5" hidden="1">
      <c r="A97" s="339" t="s">
        <v>366</v>
      </c>
      <c r="B97" s="447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23"/>
      <c r="L97" s="229">
        <f>L98</f>
        <v>0</v>
      </c>
      <c r="M97" s="321">
        <f>M98</f>
        <v>0</v>
      </c>
      <c r="N97" s="125">
        <f>N98</f>
        <v>0</v>
      </c>
    </row>
    <row r="98" spans="1:14" ht="56.25" hidden="1">
      <c r="A98" s="339" t="s">
        <v>368</v>
      </c>
      <c r="B98" s="447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69"/>
      <c r="L98" s="227"/>
      <c r="M98" s="117"/>
      <c r="N98" s="213"/>
    </row>
    <row r="99" spans="1:17" s="21" customFormat="1" ht="206.25" hidden="1">
      <c r="A99" s="339" t="s">
        <v>429</v>
      </c>
      <c r="B99" s="447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23"/>
      <c r="L99" s="104">
        <f>L100+L101</f>
        <v>0</v>
      </c>
      <c r="M99" s="321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39" t="s">
        <v>339</v>
      </c>
      <c r="B100" s="447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69"/>
      <c r="L100" s="227"/>
      <c r="M100" s="117"/>
      <c r="N100" s="213">
        <v>216538</v>
      </c>
    </row>
    <row r="101" spans="1:14" ht="75" hidden="1">
      <c r="A101" s="339" t="s">
        <v>340</v>
      </c>
      <c r="B101" s="447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69"/>
      <c r="L101" s="227"/>
      <c r="M101" s="117"/>
      <c r="N101" s="213">
        <v>3828</v>
      </c>
    </row>
    <row r="102" spans="1:14" ht="78" customHeight="1" hidden="1">
      <c r="A102" s="339" t="s">
        <v>358</v>
      </c>
      <c r="B102" s="447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69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39" t="s">
        <v>340</v>
      </c>
      <c r="B103" s="447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69"/>
      <c r="L103" s="57"/>
      <c r="M103" s="117"/>
      <c r="N103" s="213">
        <v>2623</v>
      </c>
    </row>
    <row r="104" spans="1:14" ht="39.75" customHeight="1" hidden="1">
      <c r="A104" s="339" t="s">
        <v>407</v>
      </c>
      <c r="B104" s="447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15"/>
      <c r="L104" s="101">
        <f>L105</f>
        <v>0</v>
      </c>
      <c r="M104" s="317">
        <f>M105</f>
        <v>0</v>
      </c>
      <c r="N104" s="121">
        <f>N105</f>
        <v>0</v>
      </c>
    </row>
    <row r="105" spans="1:14" ht="40.5" customHeight="1" hidden="1">
      <c r="A105" s="339" t="s">
        <v>408</v>
      </c>
      <c r="B105" s="447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69"/>
      <c r="L105" s="57"/>
      <c r="M105" s="117"/>
      <c r="N105" s="213"/>
    </row>
    <row r="106" spans="1:14" ht="39" customHeight="1" hidden="1">
      <c r="A106" s="339" t="s">
        <v>410</v>
      </c>
      <c r="B106" s="447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69"/>
      <c r="L106" s="57">
        <f>L107</f>
        <v>0</v>
      </c>
      <c r="M106" s="316">
        <f>M107</f>
        <v>0</v>
      </c>
      <c r="N106" s="122">
        <f>N107</f>
        <v>0</v>
      </c>
    </row>
    <row r="107" spans="1:14" ht="36.75" customHeight="1" hidden="1">
      <c r="A107" s="339" t="s">
        <v>412</v>
      </c>
      <c r="B107" s="447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69"/>
      <c r="L107" s="57"/>
      <c r="M107" s="117"/>
      <c r="N107" s="213"/>
    </row>
    <row r="108" spans="1:14" ht="54.75" customHeight="1" hidden="1">
      <c r="A108" s="339" t="s">
        <v>413</v>
      </c>
      <c r="B108" s="447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69"/>
      <c r="L108" s="57">
        <f>L109</f>
        <v>0</v>
      </c>
      <c r="M108" s="316">
        <f>M109</f>
        <v>0</v>
      </c>
      <c r="N108" s="122">
        <f>N109</f>
        <v>0</v>
      </c>
    </row>
    <row r="109" spans="1:14" ht="36.75" customHeight="1" hidden="1">
      <c r="A109" s="339" t="s">
        <v>414</v>
      </c>
      <c r="B109" s="447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69"/>
      <c r="L109" s="57"/>
      <c r="M109" s="117"/>
      <c r="N109" s="213"/>
    </row>
    <row r="110" spans="1:14" ht="24.75" customHeight="1" hidden="1">
      <c r="A110" s="340" t="s">
        <v>77</v>
      </c>
      <c r="B110" s="447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72"/>
      <c r="L110" s="105">
        <f aca="true" t="shared" si="11" ref="L110:N111">L111</f>
        <v>0</v>
      </c>
      <c r="M110" s="314">
        <f t="shared" si="11"/>
        <v>0</v>
      </c>
      <c r="N110" s="126">
        <f t="shared" si="11"/>
        <v>49</v>
      </c>
    </row>
    <row r="111" spans="1:14" ht="56.25" hidden="1">
      <c r="A111" s="339" t="s">
        <v>361</v>
      </c>
      <c r="B111" s="447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69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39" t="s">
        <v>341</v>
      </c>
      <c r="B112" s="447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69"/>
      <c r="L112" s="57"/>
      <c r="M112" s="129"/>
      <c r="N112" s="216">
        <v>49</v>
      </c>
    </row>
    <row r="113" spans="1:14" ht="25.5" customHeight="1" hidden="1">
      <c r="A113" s="340" t="s">
        <v>27</v>
      </c>
      <c r="B113" s="447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72"/>
      <c r="L113" s="105">
        <f>L117+L114</f>
        <v>0</v>
      </c>
      <c r="M113" s="314">
        <f>M117+M114</f>
        <v>0</v>
      </c>
      <c r="N113" s="126">
        <f>N117+N114</f>
        <v>1581.1000000000001</v>
      </c>
    </row>
    <row r="114" spans="1:14" ht="60.75" customHeight="1" hidden="1">
      <c r="A114" s="338" t="s">
        <v>393</v>
      </c>
      <c r="B114" s="447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15"/>
      <c r="L114" s="101">
        <f t="shared" si="12"/>
        <v>0</v>
      </c>
      <c r="M114" s="317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39" t="s">
        <v>395</v>
      </c>
      <c r="B115" s="447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69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39" t="s">
        <v>342</v>
      </c>
      <c r="B116" s="447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69"/>
      <c r="L116" s="57"/>
      <c r="M116" s="117"/>
      <c r="N116" s="213">
        <v>21.2</v>
      </c>
    </row>
    <row r="117" spans="1:14" ht="75" customHeight="1" hidden="1">
      <c r="A117" s="338" t="s">
        <v>383</v>
      </c>
      <c r="B117" s="447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15"/>
      <c r="L117" s="101">
        <f>L118+L124+L121</f>
        <v>0</v>
      </c>
      <c r="M117" s="317">
        <f>M118+M124+M121</f>
        <v>0</v>
      </c>
      <c r="N117" s="121">
        <f>N118+N124+N121</f>
        <v>1559.9</v>
      </c>
    </row>
    <row r="118" spans="1:14" ht="22.5" customHeight="1" hidden="1">
      <c r="A118" s="339" t="s">
        <v>386</v>
      </c>
      <c r="B118" s="447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15"/>
      <c r="L118" s="101">
        <f>L119+L120</f>
        <v>0</v>
      </c>
      <c r="M118" s="317">
        <f>M119+M120</f>
        <v>0</v>
      </c>
      <c r="N118" s="121">
        <f>N119+N120</f>
        <v>470.9</v>
      </c>
    </row>
    <row r="119" spans="1:14" ht="57.75" customHeight="1" hidden="1">
      <c r="A119" s="339" t="s">
        <v>341</v>
      </c>
      <c r="B119" s="447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69"/>
      <c r="L119" s="57"/>
      <c r="M119" s="117"/>
      <c r="N119" s="213">
        <v>294.3</v>
      </c>
    </row>
    <row r="120" spans="1:14" ht="39" customHeight="1" hidden="1">
      <c r="A120" s="339" t="s">
        <v>342</v>
      </c>
      <c r="B120" s="447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69"/>
      <c r="L120" s="57"/>
      <c r="M120" s="117"/>
      <c r="N120" s="213">
        <v>176.6</v>
      </c>
    </row>
    <row r="121" spans="1:14" ht="39" customHeight="1" hidden="1">
      <c r="A121" s="339" t="s">
        <v>392</v>
      </c>
      <c r="B121" s="447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15"/>
      <c r="L121" s="101">
        <f>L122+L123</f>
        <v>0</v>
      </c>
      <c r="M121" s="315">
        <f>M122+M123</f>
        <v>0</v>
      </c>
      <c r="N121" s="121"/>
    </row>
    <row r="122" spans="1:14" s="21" customFormat="1" ht="37.5" customHeight="1" hidden="1">
      <c r="A122" s="339" t="s">
        <v>390</v>
      </c>
      <c r="B122" s="447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69"/>
      <c r="L122" s="100"/>
      <c r="M122" s="129"/>
      <c r="N122" s="213"/>
    </row>
    <row r="123" spans="1:14" ht="45" customHeight="1" hidden="1">
      <c r="A123" s="339" t="s">
        <v>391</v>
      </c>
      <c r="B123" s="447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69"/>
      <c r="L123" s="57"/>
      <c r="M123" s="117"/>
      <c r="N123" s="213"/>
    </row>
    <row r="124" spans="1:14" ht="40.5" customHeight="1" hidden="1">
      <c r="A124" s="339" t="s">
        <v>387</v>
      </c>
      <c r="B124" s="447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15"/>
      <c r="L124" s="101">
        <f>L125</f>
        <v>0</v>
      </c>
      <c r="M124" s="317">
        <f>M125</f>
        <v>0</v>
      </c>
      <c r="N124" s="121">
        <f>N125</f>
        <v>1089</v>
      </c>
    </row>
    <row r="125" spans="1:14" ht="40.5" customHeight="1" hidden="1">
      <c r="A125" s="339" t="s">
        <v>342</v>
      </c>
      <c r="B125" s="447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15"/>
      <c r="L125" s="59"/>
      <c r="M125" s="117"/>
      <c r="N125" s="213">
        <v>1089</v>
      </c>
    </row>
    <row r="126" spans="1:14" ht="26.25" customHeight="1" hidden="1">
      <c r="A126" s="343" t="s">
        <v>28</v>
      </c>
      <c r="B126" s="447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76"/>
      <c r="L126" s="187">
        <f>L127+L131+L134+L144+L146+L148+L142</f>
        <v>0</v>
      </c>
      <c r="M126" s="322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39" t="s">
        <v>6</v>
      </c>
      <c r="B127" s="447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15"/>
      <c r="L127" s="101">
        <f>L128+L129+L130</f>
        <v>0</v>
      </c>
      <c r="M127" s="317">
        <f>M128+M129+M130</f>
        <v>0</v>
      </c>
      <c r="N127" s="121">
        <f>N128+N129+N130</f>
        <v>2598.6</v>
      </c>
    </row>
    <row r="128" spans="1:14" s="21" customFormat="1" ht="58.5" customHeight="1" hidden="1">
      <c r="A128" s="339" t="s">
        <v>341</v>
      </c>
      <c r="B128" s="447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69"/>
      <c r="L128" s="57"/>
      <c r="M128" s="129"/>
      <c r="N128" s="216">
        <v>2232.8</v>
      </c>
    </row>
    <row r="129" spans="1:14" s="21" customFormat="1" ht="56.25" hidden="1">
      <c r="A129" s="339" t="s">
        <v>342</v>
      </c>
      <c r="B129" s="447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69"/>
      <c r="L129" s="57"/>
      <c r="M129" s="129"/>
      <c r="N129" s="216">
        <v>351.2</v>
      </c>
    </row>
    <row r="130" spans="1:14" s="21" customFormat="1" ht="56.25" hidden="1">
      <c r="A130" s="339" t="s">
        <v>343</v>
      </c>
      <c r="B130" s="447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69"/>
      <c r="L130" s="57"/>
      <c r="M130" s="129"/>
      <c r="N130" s="216">
        <v>14.6</v>
      </c>
    </row>
    <row r="131" spans="1:14" ht="56.25" customHeight="1" hidden="1">
      <c r="A131" s="339" t="s">
        <v>371</v>
      </c>
      <c r="B131" s="447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69"/>
      <c r="L131" s="57"/>
      <c r="M131" s="316">
        <f>M132+M133</f>
        <v>0</v>
      </c>
      <c r="N131" s="122">
        <f>N132+N133</f>
        <v>502</v>
      </c>
    </row>
    <row r="132" spans="1:14" ht="55.5" customHeight="1" hidden="1">
      <c r="A132" s="339" t="s">
        <v>339</v>
      </c>
      <c r="B132" s="447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69"/>
      <c r="L132" s="57"/>
      <c r="M132" s="117"/>
      <c r="N132" s="213">
        <v>453.1</v>
      </c>
    </row>
    <row r="133" spans="1:14" ht="36.75" customHeight="1" hidden="1">
      <c r="A133" s="339" t="s">
        <v>340</v>
      </c>
      <c r="B133" s="447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69"/>
      <c r="L133" s="57"/>
      <c r="M133" s="117"/>
      <c r="N133" s="213">
        <v>48.9</v>
      </c>
    </row>
    <row r="134" spans="1:14" ht="90.75" customHeight="1" hidden="1">
      <c r="A134" s="339" t="s">
        <v>29</v>
      </c>
      <c r="B134" s="447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15"/>
      <c r="L134" s="101">
        <f>L135+L136+L137</f>
        <v>0</v>
      </c>
      <c r="M134" s="317">
        <f>M135+M136+M137</f>
        <v>0</v>
      </c>
      <c r="N134" s="121">
        <f>N135+N136+N137</f>
        <v>3323</v>
      </c>
    </row>
    <row r="135" spans="1:14" ht="54" customHeight="1" hidden="1">
      <c r="A135" s="339" t="s">
        <v>341</v>
      </c>
      <c r="B135" s="447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69"/>
      <c r="L135" s="57"/>
      <c r="M135" s="117"/>
      <c r="N135" s="213">
        <v>2839.5</v>
      </c>
    </row>
    <row r="136" spans="1:14" ht="36.75" customHeight="1" hidden="1">
      <c r="A136" s="339" t="s">
        <v>342</v>
      </c>
      <c r="B136" s="447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69"/>
      <c r="L136" s="57"/>
      <c r="M136" s="117"/>
      <c r="N136" s="213">
        <v>483.5</v>
      </c>
    </row>
    <row r="137" spans="1:14" ht="33.75" customHeight="1" hidden="1">
      <c r="A137" s="339" t="s">
        <v>343</v>
      </c>
      <c r="B137" s="447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69"/>
      <c r="L137" s="57"/>
      <c r="M137" s="117"/>
      <c r="N137" s="213"/>
    </row>
    <row r="138" spans="1:14" ht="17.25" customHeight="1" hidden="1">
      <c r="A138" s="339" t="s">
        <v>30</v>
      </c>
      <c r="B138" s="447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77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39" t="s">
        <v>207</v>
      </c>
      <c r="B139" s="447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39" t="s">
        <v>183</v>
      </c>
      <c r="B140" s="447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39" t="s">
        <v>197</v>
      </c>
      <c r="B141" s="447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44" t="s">
        <v>443</v>
      </c>
      <c r="B142" s="447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23"/>
      <c r="L142" s="229">
        <f>L143</f>
        <v>0</v>
      </c>
      <c r="M142" s="321">
        <f>M143</f>
        <v>0</v>
      </c>
      <c r="N142" s="125">
        <f>N143</f>
        <v>0</v>
      </c>
    </row>
    <row r="143" spans="1:14" ht="56.25" hidden="1">
      <c r="A143" s="339" t="s">
        <v>368</v>
      </c>
      <c r="B143" s="447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69"/>
      <c r="L143" s="227"/>
      <c r="M143" s="117"/>
      <c r="N143" s="213"/>
    </row>
    <row r="144" spans="1:14" s="21" customFormat="1" ht="111" customHeight="1" hidden="1">
      <c r="A144" s="344" t="s">
        <v>380</v>
      </c>
      <c r="B144" s="447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23"/>
      <c r="L144" s="104">
        <f>L145</f>
        <v>0</v>
      </c>
      <c r="M144" s="321">
        <f>M145</f>
        <v>0</v>
      </c>
      <c r="N144" s="125">
        <f>N145</f>
        <v>0</v>
      </c>
    </row>
    <row r="145" spans="1:14" ht="56.25" hidden="1">
      <c r="A145" s="339" t="s">
        <v>368</v>
      </c>
      <c r="B145" s="447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69"/>
      <c r="L145" s="57"/>
      <c r="M145" s="117"/>
      <c r="N145" s="213"/>
    </row>
    <row r="146" spans="1:14" s="21" customFormat="1" ht="119.25" customHeight="1" hidden="1">
      <c r="A146" s="344" t="s">
        <v>381</v>
      </c>
      <c r="B146" s="447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23"/>
      <c r="L146" s="104">
        <f>L147</f>
        <v>0</v>
      </c>
      <c r="M146" s="323">
        <v>192242</v>
      </c>
      <c r="N146" s="128"/>
    </row>
    <row r="147" spans="1:14" ht="56.25" hidden="1">
      <c r="A147" s="339" t="s">
        <v>368</v>
      </c>
      <c r="B147" s="447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69"/>
      <c r="L147" s="57"/>
      <c r="M147" s="117"/>
      <c r="N147" s="213"/>
    </row>
    <row r="148" spans="1:14" ht="79.5" customHeight="1" hidden="1">
      <c r="A148" s="338" t="s">
        <v>374</v>
      </c>
      <c r="B148" s="447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15"/>
      <c r="L148" s="101">
        <f>L151+L149</f>
        <v>0</v>
      </c>
      <c r="M148" s="315" t="e">
        <f>#REF!</f>
        <v>#REF!</v>
      </c>
      <c r="N148" s="121"/>
    </row>
    <row r="149" spans="1:14" ht="75" customHeight="1" hidden="1">
      <c r="A149" s="339" t="s">
        <v>379</v>
      </c>
      <c r="B149" s="447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69"/>
      <c r="L149" s="100">
        <f>L150</f>
        <v>0</v>
      </c>
      <c r="M149" s="117"/>
      <c r="N149" s="213"/>
    </row>
    <row r="150" spans="1:14" ht="36.75" customHeight="1" hidden="1">
      <c r="A150" s="339" t="s">
        <v>342</v>
      </c>
      <c r="B150" s="447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69"/>
      <c r="L150" s="57"/>
      <c r="M150" s="117"/>
      <c r="N150" s="213"/>
    </row>
    <row r="151" spans="1:14" ht="59.25" customHeight="1" hidden="1">
      <c r="A151" s="339" t="s">
        <v>378</v>
      </c>
      <c r="B151" s="447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69"/>
      <c r="L151" s="57"/>
      <c r="M151" s="117"/>
      <c r="N151" s="213"/>
    </row>
    <row r="152" spans="1:14" ht="36.75" customHeight="1" hidden="1">
      <c r="A152" s="339" t="s">
        <v>342</v>
      </c>
      <c r="B152" s="447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69"/>
      <c r="L152" s="57"/>
      <c r="M152" s="117"/>
      <c r="N152" s="213"/>
    </row>
    <row r="153" spans="1:14" ht="23.25" customHeight="1" hidden="1">
      <c r="A153" s="339" t="s">
        <v>182</v>
      </c>
      <c r="B153" s="447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69"/>
      <c r="L153" s="57"/>
      <c r="M153" s="316">
        <f>M154+M155</f>
        <v>0</v>
      </c>
      <c r="N153" s="122"/>
    </row>
    <row r="154" spans="1:14" ht="51.75" customHeight="1" hidden="1">
      <c r="A154" s="339" t="s">
        <v>98</v>
      </c>
      <c r="B154" s="447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69"/>
      <c r="L154" s="57"/>
      <c r="M154" s="117"/>
      <c r="N154" s="213"/>
    </row>
    <row r="155" spans="1:14" ht="22.5" customHeight="1" hidden="1">
      <c r="A155" s="339" t="s">
        <v>208</v>
      </c>
      <c r="B155" s="447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69"/>
      <c r="L155" s="57"/>
      <c r="M155" s="117"/>
      <c r="N155" s="213"/>
    </row>
    <row r="156" spans="1:14" ht="24" customHeight="1" hidden="1">
      <c r="A156" s="340" t="s">
        <v>173</v>
      </c>
      <c r="B156" s="447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72"/>
      <c r="L156" s="105">
        <f>L157+L159</f>
        <v>0</v>
      </c>
      <c r="M156" s="314">
        <f>M157+M159</f>
        <v>0</v>
      </c>
      <c r="N156" s="126">
        <f>N157+N159</f>
        <v>30440</v>
      </c>
    </row>
    <row r="157" spans="1:14" ht="99.75" customHeight="1" hidden="1">
      <c r="A157" s="345" t="s">
        <v>397</v>
      </c>
      <c r="B157" s="447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69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39" t="s">
        <v>399</v>
      </c>
      <c r="B158" s="447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69"/>
      <c r="L158" s="57"/>
      <c r="M158" s="117"/>
      <c r="N158" s="213">
        <v>4528</v>
      </c>
    </row>
    <row r="159" spans="1:14" ht="56.25" customHeight="1" hidden="1">
      <c r="A159" s="345" t="s">
        <v>400</v>
      </c>
      <c r="B159" s="447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15"/>
      <c r="L159" s="101">
        <f t="shared" si="16"/>
        <v>0</v>
      </c>
      <c r="M159" s="317">
        <f t="shared" si="16"/>
        <v>0</v>
      </c>
      <c r="N159" s="121">
        <f t="shared" si="16"/>
        <v>25912</v>
      </c>
    </row>
    <row r="160" spans="1:14" ht="56.25" customHeight="1" hidden="1">
      <c r="A160" s="339" t="s">
        <v>405</v>
      </c>
      <c r="B160" s="447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69"/>
      <c r="L160" s="57"/>
      <c r="M160" s="117"/>
      <c r="N160" s="213">
        <v>2403</v>
      </c>
    </row>
    <row r="161" spans="1:14" ht="55.5" customHeight="1" hidden="1">
      <c r="A161" s="339" t="s">
        <v>425</v>
      </c>
      <c r="B161" s="447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69"/>
      <c r="L161" s="57"/>
      <c r="M161" s="117"/>
      <c r="N161" s="213">
        <v>1840</v>
      </c>
    </row>
    <row r="162" spans="1:14" ht="56.25" customHeight="1" hidden="1">
      <c r="A162" s="339" t="s">
        <v>406</v>
      </c>
      <c r="B162" s="447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69"/>
      <c r="L162" s="57"/>
      <c r="M162" s="117"/>
      <c r="N162" s="213">
        <v>21669</v>
      </c>
    </row>
    <row r="163" spans="1:14" ht="27.75" customHeight="1" hidden="1">
      <c r="A163" s="346" t="s">
        <v>153</v>
      </c>
      <c r="B163" s="447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78"/>
      <c r="L163" s="166">
        <f>L164+L170+L180</f>
        <v>0</v>
      </c>
      <c r="M163" s="324">
        <f>M164+M170+M180</f>
        <v>0</v>
      </c>
      <c r="N163" s="218">
        <f>N164+N170+N180</f>
        <v>53594.09999999999</v>
      </c>
    </row>
    <row r="164" spans="1:14" ht="62.25" customHeight="1" hidden="1">
      <c r="A164" s="340" t="s">
        <v>13</v>
      </c>
      <c r="B164" s="447">
        <v>303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72"/>
      <c r="L164" s="105">
        <f t="shared" si="17"/>
        <v>0</v>
      </c>
      <c r="M164" s="314">
        <f>M165</f>
        <v>0</v>
      </c>
      <c r="N164" s="126">
        <f>N165</f>
        <v>6116.2</v>
      </c>
    </row>
    <row r="165" spans="1:14" ht="76.5" customHeight="1" hidden="1">
      <c r="A165" s="339" t="s">
        <v>6</v>
      </c>
      <c r="B165" s="447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13">
        <f>M166</f>
        <v>0</v>
      </c>
      <c r="N165" s="120">
        <f>N166</f>
        <v>6116.2</v>
      </c>
    </row>
    <row r="166" spans="1:14" ht="40.5" customHeight="1" hidden="1">
      <c r="A166" s="339" t="s">
        <v>260</v>
      </c>
      <c r="B166" s="447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13">
        <f t="shared" si="18"/>
        <v>0</v>
      </c>
      <c r="N166" s="120">
        <f t="shared" si="18"/>
        <v>6116.2</v>
      </c>
    </row>
    <row r="167" spans="1:14" ht="38.25" customHeight="1" hidden="1">
      <c r="A167" s="339" t="s">
        <v>263</v>
      </c>
      <c r="B167" s="447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69"/>
      <c r="L167" s="57"/>
      <c r="M167" s="117"/>
      <c r="N167" s="213">
        <v>5488.3</v>
      </c>
    </row>
    <row r="168" spans="1:14" ht="38.25" customHeight="1" hidden="1">
      <c r="A168" s="339" t="s">
        <v>262</v>
      </c>
      <c r="B168" s="447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69"/>
      <c r="L168" s="57"/>
      <c r="M168" s="117"/>
      <c r="N168" s="213">
        <v>613.2</v>
      </c>
    </row>
    <row r="169" spans="1:14" ht="27" customHeight="1" hidden="1">
      <c r="A169" s="339" t="s">
        <v>279</v>
      </c>
      <c r="B169" s="447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69"/>
      <c r="L169" s="57"/>
      <c r="M169" s="117">
        <v>0</v>
      </c>
      <c r="N169" s="213">
        <v>14.7</v>
      </c>
    </row>
    <row r="170" spans="1:14" ht="22.5" customHeight="1" hidden="1">
      <c r="A170" s="340" t="s">
        <v>261</v>
      </c>
      <c r="B170" s="447">
        <v>303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72"/>
      <c r="L170" s="105">
        <f t="shared" si="19"/>
        <v>0</v>
      </c>
      <c r="M170" s="314">
        <f t="shared" si="19"/>
        <v>0</v>
      </c>
      <c r="N170" s="126">
        <f t="shared" si="19"/>
        <v>0</v>
      </c>
    </row>
    <row r="171" spans="1:14" ht="37.5" customHeight="1" hidden="1">
      <c r="A171" s="339" t="s">
        <v>253</v>
      </c>
      <c r="B171" s="447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69"/>
      <c r="L171" s="57"/>
      <c r="M171" s="316">
        <f>M172+M173</f>
        <v>0</v>
      </c>
      <c r="N171" s="122">
        <f>N172+N173</f>
        <v>0</v>
      </c>
    </row>
    <row r="172" spans="1:14" ht="58.5" customHeight="1" hidden="1">
      <c r="A172" s="339" t="s">
        <v>263</v>
      </c>
      <c r="B172" s="447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69"/>
      <c r="L172" s="57"/>
      <c r="M172" s="117"/>
      <c r="N172" s="213"/>
    </row>
    <row r="173" spans="1:14" ht="37.5" customHeight="1" hidden="1">
      <c r="A173" s="339" t="s">
        <v>262</v>
      </c>
      <c r="B173" s="447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69"/>
      <c r="L173" s="57"/>
      <c r="M173" s="117"/>
      <c r="N173" s="213"/>
    </row>
    <row r="174" spans="1:14" ht="112.5" hidden="1">
      <c r="A174" s="338" t="s">
        <v>61</v>
      </c>
      <c r="B174" s="447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69"/>
      <c r="L174" s="57"/>
      <c r="M174" s="117"/>
      <c r="N174" s="213"/>
    </row>
    <row r="175" spans="1:14" ht="37.5" hidden="1">
      <c r="A175" s="339" t="s">
        <v>104</v>
      </c>
      <c r="B175" s="447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69"/>
      <c r="L175" s="57"/>
      <c r="M175" s="117"/>
      <c r="N175" s="213"/>
    </row>
    <row r="176" spans="1:14" ht="30.75" customHeight="1" hidden="1">
      <c r="A176" s="347" t="s">
        <v>62</v>
      </c>
      <c r="B176" s="447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69"/>
      <c r="L176" s="57"/>
      <c r="M176" s="117"/>
      <c r="N176" s="213"/>
    </row>
    <row r="177" spans="1:14" ht="18.75" hidden="1">
      <c r="A177" s="339" t="s">
        <v>65</v>
      </c>
      <c r="B177" s="447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69"/>
      <c r="L177" s="57"/>
      <c r="M177" s="117"/>
      <c r="N177" s="213"/>
    </row>
    <row r="178" spans="1:14" ht="75" hidden="1">
      <c r="A178" s="339" t="s">
        <v>63</v>
      </c>
      <c r="B178" s="447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69"/>
      <c r="L178" s="57"/>
      <c r="M178" s="117"/>
      <c r="N178" s="213"/>
    </row>
    <row r="179" spans="1:14" ht="56.25" hidden="1">
      <c r="A179" s="339" t="s">
        <v>15</v>
      </c>
      <c r="B179" s="447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69"/>
      <c r="L179" s="57"/>
      <c r="M179" s="117"/>
      <c r="N179" s="213"/>
    </row>
    <row r="180" spans="1:14" ht="23.25" customHeight="1" hidden="1">
      <c r="A180" s="340" t="s">
        <v>55</v>
      </c>
      <c r="B180" s="447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74"/>
      <c r="L180" s="106">
        <f>SUM(L182:L194)+L195+L197</f>
        <v>0</v>
      </c>
      <c r="M180" s="319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39" t="s">
        <v>184</v>
      </c>
      <c r="B181" s="447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69"/>
      <c r="L181" s="57"/>
      <c r="M181" s="117"/>
      <c r="N181" s="213"/>
    </row>
    <row r="182" spans="1:14" ht="54.75" customHeight="1" hidden="1">
      <c r="A182" s="339" t="s">
        <v>231</v>
      </c>
      <c r="B182" s="447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69"/>
      <c r="L182" s="57"/>
      <c r="M182" s="117"/>
      <c r="N182" s="213">
        <v>211</v>
      </c>
    </row>
    <row r="183" spans="1:14" ht="39.75" customHeight="1" hidden="1">
      <c r="A183" s="339" t="s">
        <v>210</v>
      </c>
      <c r="B183" s="447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69"/>
      <c r="L183" s="57"/>
      <c r="M183" s="117"/>
      <c r="N183" s="213"/>
    </row>
    <row r="184" spans="1:14" ht="57" customHeight="1" hidden="1">
      <c r="A184" s="339" t="s">
        <v>203</v>
      </c>
      <c r="B184" s="447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69"/>
      <c r="L184" s="57"/>
      <c r="M184" s="117"/>
      <c r="N184" s="213"/>
    </row>
    <row r="185" spans="1:14" ht="56.25" customHeight="1" hidden="1">
      <c r="A185" s="339" t="s">
        <v>230</v>
      </c>
      <c r="B185" s="447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69"/>
      <c r="L185" s="57"/>
      <c r="M185" s="117"/>
      <c r="N185" s="213">
        <v>1271.9</v>
      </c>
    </row>
    <row r="186" spans="1:14" ht="116.25" customHeight="1" hidden="1">
      <c r="A186" s="339" t="s">
        <v>437</v>
      </c>
      <c r="B186" s="447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69"/>
      <c r="L186" s="57"/>
      <c r="M186" s="117"/>
      <c r="N186" s="213"/>
    </row>
    <row r="187" spans="1:14" ht="117.75" customHeight="1" hidden="1">
      <c r="A187" s="339" t="s">
        <v>430</v>
      </c>
      <c r="B187" s="447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69"/>
      <c r="L187" s="57"/>
      <c r="M187" s="117"/>
      <c r="N187" s="213">
        <v>9802.7</v>
      </c>
    </row>
    <row r="188" spans="1:14" ht="61.5" customHeight="1" hidden="1">
      <c r="A188" s="339" t="s">
        <v>268</v>
      </c>
      <c r="B188" s="447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69"/>
      <c r="L188" s="227"/>
      <c r="M188" s="117"/>
      <c r="N188" s="213">
        <v>4183.7</v>
      </c>
    </row>
    <row r="189" spans="1:14" ht="114.75" customHeight="1" hidden="1">
      <c r="A189" s="339" t="s">
        <v>431</v>
      </c>
      <c r="B189" s="447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69"/>
      <c r="L189" s="57"/>
      <c r="M189" s="117"/>
      <c r="N189" s="213">
        <v>127</v>
      </c>
    </row>
    <row r="190" spans="1:14" ht="123" customHeight="1" hidden="1">
      <c r="A190" s="339" t="s">
        <v>227</v>
      </c>
      <c r="B190" s="447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69"/>
      <c r="L190" s="57"/>
      <c r="M190" s="117"/>
      <c r="N190" s="213">
        <v>278</v>
      </c>
    </row>
    <row r="191" spans="1:14" ht="123" customHeight="1" hidden="1">
      <c r="A191" s="339" t="s">
        <v>228</v>
      </c>
      <c r="B191" s="447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69"/>
      <c r="L191" s="57"/>
      <c r="M191" s="117"/>
      <c r="N191" s="213">
        <v>395</v>
      </c>
    </row>
    <row r="192" spans="1:14" ht="111.75" customHeight="1" hidden="1">
      <c r="A192" s="339" t="s">
        <v>432</v>
      </c>
      <c r="B192" s="447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69"/>
      <c r="L192" s="57"/>
      <c r="M192" s="117"/>
      <c r="N192" s="213">
        <v>729.6</v>
      </c>
    </row>
    <row r="193" spans="1:14" ht="111.75" customHeight="1" hidden="1">
      <c r="A193" s="339" t="s">
        <v>433</v>
      </c>
      <c r="B193" s="447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69"/>
      <c r="L193" s="57"/>
      <c r="M193" s="117"/>
      <c r="N193" s="213">
        <v>71</v>
      </c>
    </row>
    <row r="194" spans="1:14" ht="96" customHeight="1" hidden="1">
      <c r="A194" s="339" t="s">
        <v>274</v>
      </c>
      <c r="B194" s="447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69"/>
      <c r="L194" s="57"/>
      <c r="M194" s="117"/>
      <c r="N194" s="213">
        <v>0</v>
      </c>
    </row>
    <row r="195" spans="1:14" ht="27" customHeight="1" hidden="1">
      <c r="A195" s="339" t="s">
        <v>233</v>
      </c>
      <c r="B195" s="447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69"/>
      <c r="L195" s="57"/>
      <c r="M195" s="316">
        <f>M196</f>
        <v>0</v>
      </c>
      <c r="N195" s="122">
        <f>N196</f>
        <v>42</v>
      </c>
    </row>
    <row r="196" spans="1:14" ht="22.5" customHeight="1" hidden="1">
      <c r="A196" s="339" t="s">
        <v>234</v>
      </c>
      <c r="B196" s="447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69"/>
      <c r="L196" s="57"/>
      <c r="M196" s="117"/>
      <c r="N196" s="213">
        <v>42</v>
      </c>
    </row>
    <row r="197" spans="1:14" ht="37.5" customHeight="1" hidden="1">
      <c r="A197" s="338" t="s">
        <v>56</v>
      </c>
      <c r="B197" s="447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15"/>
      <c r="L197" s="101">
        <f>L200+L201</f>
        <v>0</v>
      </c>
      <c r="M197" s="317">
        <f>M200+M201</f>
        <v>0</v>
      </c>
      <c r="N197" s="121">
        <f>N200+N201</f>
        <v>30366</v>
      </c>
    </row>
    <row r="198" spans="1:14" ht="37.5" hidden="1">
      <c r="A198" s="339" t="s">
        <v>57</v>
      </c>
      <c r="B198" s="447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69"/>
      <c r="L198" s="57"/>
      <c r="M198" s="117"/>
      <c r="N198" s="213"/>
    </row>
    <row r="199" spans="1:14" ht="37.5" hidden="1">
      <c r="A199" s="339" t="s">
        <v>57</v>
      </c>
      <c r="B199" s="447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69"/>
      <c r="L199" s="57"/>
      <c r="M199" s="117"/>
      <c r="N199" s="213"/>
    </row>
    <row r="200" spans="1:14" ht="45" customHeight="1" hidden="1">
      <c r="A200" s="339" t="s">
        <v>60</v>
      </c>
      <c r="B200" s="447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69"/>
      <c r="L200" s="57"/>
      <c r="M200" s="117"/>
      <c r="N200" s="213">
        <v>5531.4</v>
      </c>
    </row>
    <row r="201" spans="1:14" ht="25.5" customHeight="1" hidden="1">
      <c r="A201" s="339" t="s">
        <v>272</v>
      </c>
      <c r="B201" s="447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69"/>
      <c r="L201" s="57"/>
      <c r="M201" s="117"/>
      <c r="N201" s="213">
        <v>24834.6</v>
      </c>
    </row>
    <row r="202" spans="1:14" ht="48.75" customHeight="1" hidden="1">
      <c r="A202" s="348" t="s">
        <v>15</v>
      </c>
      <c r="B202" s="447">
        <v>303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79"/>
      <c r="L202" s="225">
        <f t="shared" si="23"/>
        <v>0</v>
      </c>
      <c r="M202" s="325">
        <f t="shared" si="23"/>
        <v>0</v>
      </c>
      <c r="N202" s="226">
        <f t="shared" si="23"/>
        <v>2875.8999999999996</v>
      </c>
    </row>
    <row r="203" spans="1:14" ht="42.75" customHeight="1" hidden="1">
      <c r="A203" s="339" t="s">
        <v>179</v>
      </c>
      <c r="B203" s="447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69"/>
      <c r="L203" s="57"/>
      <c r="M203" s="117"/>
      <c r="N203" s="213">
        <v>1517.8</v>
      </c>
    </row>
    <row r="204" spans="1:14" ht="25.5" customHeight="1" hidden="1">
      <c r="A204" s="339" t="s">
        <v>17</v>
      </c>
      <c r="B204" s="447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69"/>
      <c r="L204" s="57"/>
      <c r="M204" s="117"/>
      <c r="N204" s="213">
        <v>1292.1</v>
      </c>
    </row>
    <row r="205" spans="1:14" ht="30" customHeight="1" hidden="1" thickBot="1">
      <c r="A205" s="349" t="s">
        <v>17</v>
      </c>
      <c r="B205" s="447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80"/>
      <c r="L205" s="158"/>
      <c r="M205" s="117"/>
      <c r="N205" s="213">
        <v>66</v>
      </c>
    </row>
    <row r="206" spans="1:14" ht="24.75" customHeight="1">
      <c r="A206" s="350" t="s">
        <v>5</v>
      </c>
      <c r="B206" s="447">
        <v>303</v>
      </c>
      <c r="C206" s="251" t="s">
        <v>66</v>
      </c>
      <c r="D206" s="251"/>
      <c r="E206" s="251"/>
      <c r="F206" s="251"/>
      <c r="G206" s="252" t="e">
        <f>G207+G210+G216+#REF!+#REF!+G231+G219</f>
        <v>#REF!</v>
      </c>
      <c r="H206" s="252" t="e">
        <f>H207+H210+H216+#REF!+#REF!+H231+H219</f>
        <v>#REF!</v>
      </c>
      <c r="I206" s="252" t="e">
        <f>I207+I210+I216+#REF!+#REF!+I231+I219</f>
        <v>#REF!</v>
      </c>
      <c r="J206" s="253" t="e">
        <f>J207+J210+J216+#REF!+#REF!+J231+J219</f>
        <v>#REF!</v>
      </c>
      <c r="K206" s="381">
        <v>2883</v>
      </c>
      <c r="L206" s="254">
        <v>1207.2</v>
      </c>
      <c r="M206" s="326" t="e">
        <f>M207+#REF!+M210+M216+#REF!+M227</f>
        <v>#REF!</v>
      </c>
      <c r="N206" s="219" t="e">
        <f>N207+#REF!+N210+N216+#REF!+N227</f>
        <v>#REF!</v>
      </c>
    </row>
    <row r="207" spans="1:14" ht="53.25" customHeight="1">
      <c r="A207" s="306" t="s">
        <v>92</v>
      </c>
      <c r="B207" s="447">
        <v>303</v>
      </c>
      <c r="C207" s="232" t="s">
        <v>66</v>
      </c>
      <c r="D207" s="232" t="s">
        <v>69</v>
      </c>
      <c r="E207" s="232"/>
      <c r="F207" s="232"/>
      <c r="G207" s="233">
        <f aca="true" t="shared" si="24" ref="G207:M208">G208</f>
        <v>1290.8</v>
      </c>
      <c r="H207" s="233">
        <f t="shared" si="24"/>
        <v>822.8</v>
      </c>
      <c r="I207" s="233">
        <f t="shared" si="24"/>
        <v>0.6374341493647351</v>
      </c>
      <c r="J207" s="234">
        <f t="shared" si="24"/>
        <v>-468</v>
      </c>
      <c r="K207" s="382">
        <v>523.3</v>
      </c>
      <c r="L207" s="235">
        <v>254.1</v>
      </c>
      <c r="M207" s="314">
        <f>M208</f>
        <v>0</v>
      </c>
      <c r="N207" s="126">
        <f>N208</f>
        <v>0</v>
      </c>
    </row>
    <row r="208" spans="1:14" ht="55.5" customHeight="1">
      <c r="A208" s="307" t="s">
        <v>93</v>
      </c>
      <c r="B208" s="447">
        <v>303</v>
      </c>
      <c r="C208" s="242" t="s">
        <v>66</v>
      </c>
      <c r="D208" s="242" t="s">
        <v>69</v>
      </c>
      <c r="E208" s="242" t="s">
        <v>275</v>
      </c>
      <c r="F208" s="242"/>
      <c r="G208" s="244">
        <f t="shared" si="24"/>
        <v>1290.8</v>
      </c>
      <c r="H208" s="244">
        <f t="shared" si="24"/>
        <v>822.8</v>
      </c>
      <c r="I208" s="244">
        <f t="shared" si="24"/>
        <v>0.6374341493647351</v>
      </c>
      <c r="J208" s="255">
        <f t="shared" si="24"/>
        <v>-468</v>
      </c>
      <c r="K208" s="383">
        <v>523.3</v>
      </c>
      <c r="L208" s="243">
        <v>254.1</v>
      </c>
      <c r="M208" s="92">
        <f t="shared" si="24"/>
        <v>0</v>
      </c>
      <c r="N208" s="120"/>
    </row>
    <row r="209" spans="1:14" ht="34.5" customHeight="1">
      <c r="A209" s="307" t="s">
        <v>94</v>
      </c>
      <c r="B209" s="447">
        <v>303</v>
      </c>
      <c r="C209" s="242" t="s">
        <v>66</v>
      </c>
      <c r="D209" s="242" t="s">
        <v>69</v>
      </c>
      <c r="E209" s="242" t="s">
        <v>275</v>
      </c>
      <c r="F209" s="242">
        <v>100</v>
      </c>
      <c r="G209" s="244">
        <v>1290.8</v>
      </c>
      <c r="H209" s="239">
        <v>822.8</v>
      </c>
      <c r="I209" s="245">
        <f>H209/G209</f>
        <v>0.6374341493647351</v>
      </c>
      <c r="J209" s="246">
        <f>H209-G209</f>
        <v>-468</v>
      </c>
      <c r="K209" s="371">
        <v>523.3</v>
      </c>
      <c r="L209" s="249">
        <v>254.1</v>
      </c>
      <c r="M209" s="117"/>
      <c r="N209" s="213"/>
    </row>
    <row r="210" spans="1:14" ht="78" customHeight="1">
      <c r="A210" s="306" t="s">
        <v>10</v>
      </c>
      <c r="B210" s="447">
        <v>303</v>
      </c>
      <c r="C210" s="232" t="s">
        <v>66</v>
      </c>
      <c r="D210" s="232" t="s">
        <v>68</v>
      </c>
      <c r="E210" s="232"/>
      <c r="F210" s="256"/>
      <c r="G210" s="233" t="e">
        <f>#REF!</f>
        <v>#REF!</v>
      </c>
      <c r="H210" s="233" t="e">
        <f>#REF!</f>
        <v>#REF!</v>
      </c>
      <c r="I210" s="233" t="e">
        <f>#REF!</f>
        <v>#REF!</v>
      </c>
      <c r="J210" s="234" t="e">
        <f>#REF!</f>
        <v>#REF!</v>
      </c>
      <c r="K210" s="382">
        <v>1311.9</v>
      </c>
      <c r="L210" s="235">
        <v>626.2</v>
      </c>
      <c r="M210" s="314">
        <f>M211+M215</f>
        <v>0</v>
      </c>
      <c r="N210" s="126">
        <f>N211+N215</f>
        <v>26005.4</v>
      </c>
    </row>
    <row r="211" spans="1:14" ht="23.25" customHeight="1">
      <c r="A211" s="307" t="s">
        <v>278</v>
      </c>
      <c r="B211" s="447">
        <v>303</v>
      </c>
      <c r="C211" s="238" t="s">
        <v>66</v>
      </c>
      <c r="D211" s="238" t="s">
        <v>68</v>
      </c>
      <c r="E211" s="238" t="s">
        <v>252</v>
      </c>
      <c r="F211" s="242"/>
      <c r="G211" s="244">
        <f>G212+G214+G215</f>
        <v>18092.7</v>
      </c>
      <c r="H211" s="244">
        <f>H212+H215</f>
        <v>30715</v>
      </c>
      <c r="I211" s="244" t="e">
        <f>I212+I215</f>
        <v>#DIV/0!</v>
      </c>
      <c r="J211" s="255">
        <f>J212+J215</f>
        <v>16770.5</v>
      </c>
      <c r="K211" s="383">
        <v>1311.9</v>
      </c>
      <c r="L211" s="243">
        <v>626.2</v>
      </c>
      <c r="M211" s="313">
        <f>M212+M214+M213</f>
        <v>0</v>
      </c>
      <c r="N211" s="120">
        <f>N212+N214+N213</f>
        <v>25079.300000000003</v>
      </c>
    </row>
    <row r="212" spans="1:14" ht="76.5" customHeight="1">
      <c r="A212" s="307" t="s">
        <v>263</v>
      </c>
      <c r="B212" s="447">
        <v>303</v>
      </c>
      <c r="C212" s="242" t="s">
        <v>66</v>
      </c>
      <c r="D212" s="242" t="s">
        <v>68</v>
      </c>
      <c r="E212" s="242" t="s">
        <v>252</v>
      </c>
      <c r="F212" s="242">
        <v>100</v>
      </c>
      <c r="G212" s="248">
        <v>13944.5</v>
      </c>
      <c r="H212" s="248">
        <v>15357.5</v>
      </c>
      <c r="I212" s="245">
        <f>H212/G212</f>
        <v>1.1013302735845674</v>
      </c>
      <c r="J212" s="246">
        <f>H212-G212</f>
        <v>1413</v>
      </c>
      <c r="K212" s="371">
        <v>363.3</v>
      </c>
      <c r="L212" s="249">
        <v>152.1</v>
      </c>
      <c r="M212" s="117"/>
      <c r="N212" s="213">
        <v>19237</v>
      </c>
    </row>
    <row r="213" spans="1:14" ht="39" customHeight="1">
      <c r="A213" s="307" t="s">
        <v>262</v>
      </c>
      <c r="B213" s="447">
        <v>303</v>
      </c>
      <c r="C213" s="242" t="s">
        <v>66</v>
      </c>
      <c r="D213" s="242" t="s">
        <v>68</v>
      </c>
      <c r="E213" s="242" t="s">
        <v>252</v>
      </c>
      <c r="F213" s="242">
        <v>200</v>
      </c>
      <c r="G213" s="248">
        <v>4148.2</v>
      </c>
      <c r="H213" s="248">
        <v>15357.5</v>
      </c>
      <c r="I213" s="245">
        <f>H213/G213</f>
        <v>3.702208186683381</v>
      </c>
      <c r="J213" s="246">
        <f>H213-G213</f>
        <v>11209.3</v>
      </c>
      <c r="K213" s="371">
        <v>936.4</v>
      </c>
      <c r="L213" s="249">
        <v>471.9</v>
      </c>
      <c r="M213" s="117"/>
      <c r="N213" s="213">
        <v>5782.1</v>
      </c>
    </row>
    <row r="214" spans="1:14" ht="31.5" customHeight="1">
      <c r="A214" s="307" t="s">
        <v>279</v>
      </c>
      <c r="B214" s="447">
        <v>303</v>
      </c>
      <c r="C214" s="242" t="s">
        <v>66</v>
      </c>
      <c r="D214" s="242" t="s">
        <v>68</v>
      </c>
      <c r="E214" s="242" t="s">
        <v>252</v>
      </c>
      <c r="F214" s="242">
        <v>800</v>
      </c>
      <c r="G214" s="248">
        <v>4148.2</v>
      </c>
      <c r="H214" s="248">
        <v>15357.5</v>
      </c>
      <c r="I214" s="245">
        <f>H214/G214</f>
        <v>3.702208186683381</v>
      </c>
      <c r="J214" s="246">
        <f>H214-G214</f>
        <v>11209.3</v>
      </c>
      <c r="K214" s="371">
        <v>12.2</v>
      </c>
      <c r="L214" s="249">
        <v>2.2</v>
      </c>
      <c r="M214" s="117"/>
      <c r="N214" s="213">
        <v>60.2</v>
      </c>
    </row>
    <row r="215" spans="1:14" ht="36.75" customHeight="1" hidden="1">
      <c r="A215" s="307" t="s">
        <v>282</v>
      </c>
      <c r="B215" s="447">
        <v>303</v>
      </c>
      <c r="C215" s="238" t="s">
        <v>66</v>
      </c>
      <c r="D215" s="238" t="s">
        <v>68</v>
      </c>
      <c r="E215" s="238" t="s">
        <v>281</v>
      </c>
      <c r="F215" s="242">
        <v>100</v>
      </c>
      <c r="G215" s="248">
        <v>0</v>
      </c>
      <c r="H215" s="248">
        <v>15357.5</v>
      </c>
      <c r="I215" s="245" t="e">
        <f>H215/G215</f>
        <v>#DIV/0!</v>
      </c>
      <c r="J215" s="246">
        <f>H215-G215</f>
        <v>15357.5</v>
      </c>
      <c r="K215" s="371"/>
      <c r="L215" s="249"/>
      <c r="M215" s="117"/>
      <c r="N215" s="213">
        <v>926.1</v>
      </c>
    </row>
    <row r="216" spans="1:14" ht="24.75" customHeight="1" hidden="1">
      <c r="A216" s="306" t="s">
        <v>12</v>
      </c>
      <c r="B216" s="447">
        <v>303</v>
      </c>
      <c r="C216" s="232" t="s">
        <v>66</v>
      </c>
      <c r="D216" s="232" t="s">
        <v>72</v>
      </c>
      <c r="E216" s="256"/>
      <c r="F216" s="256"/>
      <c r="G216" s="233">
        <f aca="true" t="shared" si="25" ref="G216:M217">G217</f>
        <v>17.1</v>
      </c>
      <c r="H216" s="233">
        <f t="shared" si="25"/>
        <v>0</v>
      </c>
      <c r="I216" s="233">
        <f t="shared" si="25"/>
        <v>0</v>
      </c>
      <c r="J216" s="234">
        <f t="shared" si="25"/>
        <v>-17.1</v>
      </c>
      <c r="K216" s="382"/>
      <c r="L216" s="235">
        <f t="shared" si="25"/>
        <v>0</v>
      </c>
      <c r="M216" s="314">
        <f>M217</f>
        <v>0</v>
      </c>
      <c r="N216" s="126">
        <f>N217</f>
        <v>0</v>
      </c>
    </row>
    <row r="217" spans="1:14" ht="76.5" customHeight="1" hidden="1">
      <c r="A217" s="307" t="s">
        <v>284</v>
      </c>
      <c r="B217" s="447">
        <v>303</v>
      </c>
      <c r="C217" s="238" t="s">
        <v>66</v>
      </c>
      <c r="D217" s="238" t="s">
        <v>72</v>
      </c>
      <c r="E217" s="238" t="s">
        <v>283</v>
      </c>
      <c r="F217" s="242"/>
      <c r="G217" s="244">
        <f t="shared" si="25"/>
        <v>17.1</v>
      </c>
      <c r="H217" s="244">
        <f t="shared" si="25"/>
        <v>0</v>
      </c>
      <c r="I217" s="244">
        <f t="shared" si="25"/>
        <v>0</v>
      </c>
      <c r="J217" s="255">
        <f t="shared" si="25"/>
        <v>-17.1</v>
      </c>
      <c r="K217" s="383"/>
      <c r="L217" s="240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07" t="s">
        <v>9</v>
      </c>
      <c r="B218" s="447">
        <v>303</v>
      </c>
      <c r="C218" s="242" t="s">
        <v>66</v>
      </c>
      <c r="D218" s="242" t="s">
        <v>72</v>
      </c>
      <c r="E218" s="242" t="s">
        <v>283</v>
      </c>
      <c r="F218" s="242">
        <v>200</v>
      </c>
      <c r="G218" s="248">
        <v>17.1</v>
      </c>
      <c r="H218" s="239"/>
      <c r="I218" s="245">
        <f>H218/G218</f>
        <v>0</v>
      </c>
      <c r="J218" s="246">
        <f aca="true" t="shared" si="26" ref="J218:J234">H218-G218</f>
        <v>-17.1</v>
      </c>
      <c r="K218" s="371"/>
      <c r="L218" s="249"/>
      <c r="M218" s="117">
        <v>0</v>
      </c>
      <c r="N218" s="213"/>
    </row>
    <row r="219" spans="1:14" ht="24.75" customHeight="1" hidden="1">
      <c r="A219" s="307" t="s">
        <v>107</v>
      </c>
      <c r="B219" s="447">
        <v>303</v>
      </c>
      <c r="C219" s="242" t="s">
        <v>66</v>
      </c>
      <c r="D219" s="242" t="s">
        <v>75</v>
      </c>
      <c r="E219" s="242" t="s">
        <v>108</v>
      </c>
      <c r="F219" s="242">
        <v>200</v>
      </c>
      <c r="G219" s="239">
        <v>300</v>
      </c>
      <c r="H219" s="239" t="e">
        <f>H220+#REF!</f>
        <v>#REF!</v>
      </c>
      <c r="I219" s="245" t="e">
        <f>H219/G219</f>
        <v>#REF!</v>
      </c>
      <c r="J219" s="246" t="e">
        <f t="shared" si="26"/>
        <v>#REF!</v>
      </c>
      <c r="K219" s="371"/>
      <c r="L219" s="249"/>
      <c r="M219" s="117"/>
      <c r="N219" s="213"/>
    </row>
    <row r="220" spans="1:14" ht="35.25" customHeight="1" hidden="1">
      <c r="A220" s="307" t="s">
        <v>109</v>
      </c>
      <c r="B220" s="447">
        <v>303</v>
      </c>
      <c r="C220" s="242" t="s">
        <v>66</v>
      </c>
      <c r="D220" s="242" t="s">
        <v>75</v>
      </c>
      <c r="E220" s="242" t="s">
        <v>108</v>
      </c>
      <c r="F220" s="242">
        <v>500</v>
      </c>
      <c r="G220" s="244"/>
      <c r="H220" s="244"/>
      <c r="I220" s="245"/>
      <c r="J220" s="246">
        <f t="shared" si="26"/>
        <v>0</v>
      </c>
      <c r="K220" s="371"/>
      <c r="L220" s="249"/>
      <c r="M220" s="117"/>
      <c r="N220" s="213"/>
    </row>
    <row r="221" spans="1:14" ht="21.75" customHeight="1" hidden="1">
      <c r="A221" s="307" t="s">
        <v>463</v>
      </c>
      <c r="B221" s="447">
        <v>303</v>
      </c>
      <c r="C221" s="242" t="s">
        <v>66</v>
      </c>
      <c r="D221" s="242" t="s">
        <v>68</v>
      </c>
      <c r="E221" s="242" t="s">
        <v>464</v>
      </c>
      <c r="F221" s="242">
        <v>200</v>
      </c>
      <c r="G221" s="244"/>
      <c r="H221" s="244"/>
      <c r="I221" s="245"/>
      <c r="J221" s="246"/>
      <c r="K221" s="371">
        <v>0</v>
      </c>
      <c r="L221" s="249">
        <v>0</v>
      </c>
      <c r="M221" s="117"/>
      <c r="N221" s="213"/>
    </row>
    <row r="222" spans="1:14" ht="82.5" customHeight="1">
      <c r="A222" s="398" t="s">
        <v>13</v>
      </c>
      <c r="B222" s="447">
        <v>303</v>
      </c>
      <c r="C222" s="399" t="s">
        <v>66</v>
      </c>
      <c r="D222" s="399" t="s">
        <v>74</v>
      </c>
      <c r="E222" s="399" t="s">
        <v>266</v>
      </c>
      <c r="F222" s="399">
        <v>500</v>
      </c>
      <c r="G222" s="400"/>
      <c r="H222" s="400"/>
      <c r="I222" s="401"/>
      <c r="J222" s="402"/>
      <c r="K222" s="403">
        <v>0.9</v>
      </c>
      <c r="L222" s="404">
        <v>0</v>
      </c>
      <c r="M222" s="117"/>
      <c r="N222" s="213"/>
    </row>
    <row r="223" spans="1:14" ht="36" customHeight="1" hidden="1">
      <c r="A223" s="341" t="s">
        <v>107</v>
      </c>
      <c r="B223" s="447">
        <v>303</v>
      </c>
      <c r="C223" s="238" t="s">
        <v>66</v>
      </c>
      <c r="D223" s="238" t="s">
        <v>75</v>
      </c>
      <c r="E223" s="238"/>
      <c r="F223" s="238"/>
      <c r="G223" s="239"/>
      <c r="H223" s="239"/>
      <c r="I223" s="276"/>
      <c r="J223" s="277"/>
      <c r="K223" s="388">
        <v>0</v>
      </c>
      <c r="L223" s="247">
        <v>0</v>
      </c>
      <c r="M223" s="117"/>
      <c r="N223" s="213"/>
    </row>
    <row r="224" spans="1:14" ht="1.5" customHeight="1" thickBot="1">
      <c r="A224" s="307" t="s">
        <v>468</v>
      </c>
      <c r="B224" s="447">
        <v>303</v>
      </c>
      <c r="C224" s="242" t="s">
        <v>66</v>
      </c>
      <c r="D224" s="242" t="s">
        <v>75</v>
      </c>
      <c r="E224" s="242" t="s">
        <v>467</v>
      </c>
      <c r="F224" s="242">
        <v>200</v>
      </c>
      <c r="G224" s="244"/>
      <c r="H224" s="244"/>
      <c r="I224" s="245"/>
      <c r="J224" s="246"/>
      <c r="K224" s="411">
        <v>0</v>
      </c>
      <c r="L224" s="249">
        <v>0</v>
      </c>
      <c r="M224" s="117"/>
      <c r="N224" s="213"/>
    </row>
    <row r="225" spans="1:14" ht="42" customHeight="1">
      <c r="A225" s="406" t="s">
        <v>478</v>
      </c>
      <c r="B225" s="447">
        <v>303</v>
      </c>
      <c r="C225" s="399" t="s">
        <v>66</v>
      </c>
      <c r="D225" s="399">
        <v>11</v>
      </c>
      <c r="E225" s="407"/>
      <c r="F225" s="399"/>
      <c r="G225" s="399"/>
      <c r="H225" s="400"/>
      <c r="I225" s="400"/>
      <c r="J225" s="409"/>
      <c r="K225" s="412">
        <v>3</v>
      </c>
      <c r="L225" s="410">
        <v>0</v>
      </c>
      <c r="M225" s="405">
        <v>0</v>
      </c>
      <c r="N225" s="213"/>
    </row>
    <row r="226" spans="1:14" ht="42" customHeight="1" thickBot="1">
      <c r="A226" s="418" t="s">
        <v>479</v>
      </c>
      <c r="B226" s="447">
        <v>303</v>
      </c>
      <c r="C226" s="419" t="s">
        <v>66</v>
      </c>
      <c r="D226" s="419">
        <v>11</v>
      </c>
      <c r="E226" s="420" t="s">
        <v>306</v>
      </c>
      <c r="F226" s="419"/>
      <c r="G226" s="419"/>
      <c r="H226" s="421"/>
      <c r="I226" s="421"/>
      <c r="J226" s="422"/>
      <c r="K226" s="423">
        <v>3</v>
      </c>
      <c r="L226" s="424">
        <v>0</v>
      </c>
      <c r="M226" s="405"/>
      <c r="N226" s="213"/>
    </row>
    <row r="227" spans="1:14" ht="31.5" customHeight="1">
      <c r="A227" s="306" t="s">
        <v>261</v>
      </c>
      <c r="B227" s="447">
        <v>303</v>
      </c>
      <c r="C227" s="232" t="s">
        <v>66</v>
      </c>
      <c r="D227" s="232">
        <v>13</v>
      </c>
      <c r="E227" s="256"/>
      <c r="F227" s="256"/>
      <c r="G227" s="233"/>
      <c r="H227" s="233"/>
      <c r="I227" s="258" t="e">
        <f>H227/G227</f>
        <v>#DIV/0!</v>
      </c>
      <c r="J227" s="259">
        <f t="shared" si="26"/>
        <v>0</v>
      </c>
      <c r="K227" s="392">
        <v>1043.9</v>
      </c>
      <c r="L227" s="260">
        <v>326.9</v>
      </c>
      <c r="M227" s="327" t="e">
        <f>M228+M231+M235</f>
        <v>#REF!</v>
      </c>
      <c r="N227" s="220" t="e">
        <f>N228+N231+N235</f>
        <v>#REF!</v>
      </c>
    </row>
    <row r="228" spans="1:14" ht="36.75" customHeight="1">
      <c r="A228" s="307" t="s">
        <v>286</v>
      </c>
      <c r="B228" s="447">
        <v>303</v>
      </c>
      <c r="C228" s="242" t="s">
        <v>66</v>
      </c>
      <c r="D228" s="242">
        <v>13</v>
      </c>
      <c r="E228" s="242" t="s">
        <v>293</v>
      </c>
      <c r="F228" s="242"/>
      <c r="G228" s="244">
        <v>349.5</v>
      </c>
      <c r="H228" s="244" t="e">
        <f>#REF!</f>
        <v>#REF!</v>
      </c>
      <c r="I228" s="245" t="e">
        <f>H228/G228</f>
        <v>#REF!</v>
      </c>
      <c r="J228" s="246" t="e">
        <f t="shared" si="26"/>
        <v>#REF!</v>
      </c>
      <c r="K228" s="371">
        <v>1043.9</v>
      </c>
      <c r="L228" s="249">
        <v>326.9</v>
      </c>
      <c r="M228" s="204">
        <f>M229</f>
        <v>0</v>
      </c>
      <c r="N228" s="131">
        <f>N229</f>
        <v>0</v>
      </c>
    </row>
    <row r="229" spans="1:14" ht="133.5" customHeight="1">
      <c r="A229" s="307" t="s">
        <v>469</v>
      </c>
      <c r="B229" s="447">
        <v>303</v>
      </c>
      <c r="C229" s="242" t="s">
        <v>66</v>
      </c>
      <c r="D229" s="242">
        <v>13</v>
      </c>
      <c r="E229" s="242" t="s">
        <v>293</v>
      </c>
      <c r="F229" s="242">
        <v>100</v>
      </c>
      <c r="G229" s="248"/>
      <c r="H229" s="239" t="e">
        <f>#REF!</f>
        <v>#REF!</v>
      </c>
      <c r="I229" s="245"/>
      <c r="J229" s="246" t="e">
        <f t="shared" si="26"/>
        <v>#REF!</v>
      </c>
      <c r="K229" s="371">
        <v>448</v>
      </c>
      <c r="L229" s="249">
        <v>184.7</v>
      </c>
      <c r="M229" s="117"/>
      <c r="N229" s="213"/>
    </row>
    <row r="230" spans="1:14" ht="33.75" customHeight="1">
      <c r="A230" s="307" t="s">
        <v>262</v>
      </c>
      <c r="B230" s="447">
        <v>303</v>
      </c>
      <c r="C230" s="242" t="s">
        <v>66</v>
      </c>
      <c r="D230" s="242">
        <v>13</v>
      </c>
      <c r="E230" s="242" t="s">
        <v>293</v>
      </c>
      <c r="F230" s="242">
        <v>200</v>
      </c>
      <c r="G230" s="248"/>
      <c r="H230" s="239"/>
      <c r="I230" s="245"/>
      <c r="J230" s="246"/>
      <c r="K230" s="371">
        <v>566.3</v>
      </c>
      <c r="L230" s="249">
        <v>139</v>
      </c>
      <c r="M230" s="117"/>
      <c r="N230" s="213"/>
    </row>
    <row r="231" spans="1:14" ht="32.25" customHeight="1">
      <c r="A231" s="341" t="s">
        <v>470</v>
      </c>
      <c r="B231" s="447">
        <v>303</v>
      </c>
      <c r="C231" s="242" t="s">
        <v>66</v>
      </c>
      <c r="D231" s="242">
        <v>13</v>
      </c>
      <c r="E231" s="242" t="s">
        <v>293</v>
      </c>
      <c r="F231" s="242">
        <v>800</v>
      </c>
      <c r="G231" s="244">
        <v>349.5</v>
      </c>
      <c r="H231" s="239" t="e">
        <f>#REF!</f>
        <v>#REF!</v>
      </c>
      <c r="I231" s="245" t="e">
        <f>H231/G231</f>
        <v>#REF!</v>
      </c>
      <c r="J231" s="246" t="e">
        <f t="shared" si="26"/>
        <v>#REF!</v>
      </c>
      <c r="K231" s="371">
        <v>29.6</v>
      </c>
      <c r="L231" s="263">
        <v>3.2</v>
      </c>
      <c r="M231" s="204" t="e">
        <f>M232+#REF!</f>
        <v>#REF!</v>
      </c>
      <c r="N231" s="131" t="e">
        <f>N232+#REF!</f>
        <v>#REF!</v>
      </c>
    </row>
    <row r="232" spans="1:14" ht="37.5" customHeight="1" hidden="1">
      <c r="A232" s="307" t="s">
        <v>289</v>
      </c>
      <c r="B232" s="447">
        <v>303</v>
      </c>
      <c r="C232" s="242" t="s">
        <v>66</v>
      </c>
      <c r="D232" s="242">
        <v>13</v>
      </c>
      <c r="E232" s="242" t="s">
        <v>293</v>
      </c>
      <c r="F232" s="242">
        <v>200</v>
      </c>
      <c r="G232" s="248"/>
      <c r="H232" s="239" t="e">
        <f>#REF!</f>
        <v>#REF!</v>
      </c>
      <c r="I232" s="245"/>
      <c r="J232" s="246" t="e">
        <f t="shared" si="26"/>
        <v>#REF!</v>
      </c>
      <c r="K232" s="371"/>
      <c r="L232" s="263"/>
      <c r="M232" s="117"/>
      <c r="N232" s="213">
        <v>1390.2</v>
      </c>
    </row>
    <row r="233" spans="1:14" ht="36.75" customHeight="1" hidden="1">
      <c r="A233" s="307" t="s">
        <v>288</v>
      </c>
      <c r="B233" s="447">
        <v>303</v>
      </c>
      <c r="C233" s="242" t="s">
        <v>66</v>
      </c>
      <c r="D233" s="242">
        <v>13</v>
      </c>
      <c r="E233" s="242" t="s">
        <v>293</v>
      </c>
      <c r="F233" s="242">
        <v>830</v>
      </c>
      <c r="G233" s="244">
        <v>349.5</v>
      </c>
      <c r="H233" s="239">
        <f>H234</f>
        <v>173</v>
      </c>
      <c r="I233" s="245">
        <f>H233/G233</f>
        <v>0.4949928469241774</v>
      </c>
      <c r="J233" s="246">
        <f t="shared" si="26"/>
        <v>-176.5</v>
      </c>
      <c r="K233" s="371"/>
      <c r="L233" s="263"/>
      <c r="M233" s="117"/>
      <c r="N233" s="213"/>
    </row>
    <row r="234" spans="1:14" ht="22.5" customHeight="1" hidden="1">
      <c r="A234" s="307"/>
      <c r="B234" s="447">
        <v>303</v>
      </c>
      <c r="C234" s="242" t="s">
        <v>66</v>
      </c>
      <c r="D234" s="242">
        <v>13</v>
      </c>
      <c r="E234" s="242" t="s">
        <v>212</v>
      </c>
      <c r="F234" s="242">
        <v>200</v>
      </c>
      <c r="G234" s="244"/>
      <c r="H234" s="239">
        <f>H253</f>
        <v>173</v>
      </c>
      <c r="I234" s="245" t="e">
        <f>H234/G234</f>
        <v>#DIV/0!</v>
      </c>
      <c r="J234" s="246">
        <f t="shared" si="26"/>
        <v>173</v>
      </c>
      <c r="K234" s="371"/>
      <c r="L234" s="249"/>
      <c r="M234" s="117"/>
      <c r="N234" s="213"/>
    </row>
    <row r="235" spans="1:14" ht="58.5" customHeight="1" hidden="1">
      <c r="A235" s="351" t="s">
        <v>285</v>
      </c>
      <c r="B235" s="447">
        <v>303</v>
      </c>
      <c r="C235" s="264" t="s">
        <v>66</v>
      </c>
      <c r="D235" s="264">
        <v>13</v>
      </c>
      <c r="E235" s="264" t="s">
        <v>290</v>
      </c>
      <c r="F235" s="264"/>
      <c r="G235" s="265" t="e">
        <f>G243+#REF!</f>
        <v>#REF!</v>
      </c>
      <c r="H235" s="265" t="e">
        <f>H243+#REF!</f>
        <v>#REF!</v>
      </c>
      <c r="I235" s="265" t="e">
        <f>I243+#REF!</f>
        <v>#REF!</v>
      </c>
      <c r="J235" s="266" t="e">
        <f>J243+#REF!</f>
        <v>#REF!</v>
      </c>
      <c r="K235" s="385"/>
      <c r="L235" s="267">
        <f>L236+L237</f>
        <v>0</v>
      </c>
      <c r="M235" s="328" t="e">
        <f>M236+M237</f>
        <v>#REF!</v>
      </c>
      <c r="N235" s="130">
        <f>N236+N237</f>
        <v>372</v>
      </c>
    </row>
    <row r="236" spans="1:14" ht="75" customHeight="1" hidden="1">
      <c r="A236" s="352" t="s">
        <v>291</v>
      </c>
      <c r="B236" s="447">
        <v>303</v>
      </c>
      <c r="C236" s="268" t="s">
        <v>66</v>
      </c>
      <c r="D236" s="268">
        <v>13</v>
      </c>
      <c r="E236" s="268" t="s">
        <v>290</v>
      </c>
      <c r="F236" s="268">
        <v>200</v>
      </c>
      <c r="G236" s="269" t="e">
        <f>#REF!+G246</f>
        <v>#REF!</v>
      </c>
      <c r="H236" s="269" t="e">
        <f>#REF!+H246</f>
        <v>#REF!</v>
      </c>
      <c r="I236" s="269" t="e">
        <f>#REF!+I246</f>
        <v>#REF!</v>
      </c>
      <c r="J236" s="270" t="e">
        <f>#REF!+J246</f>
        <v>#REF!</v>
      </c>
      <c r="K236" s="386"/>
      <c r="L236" s="271"/>
      <c r="M236" s="93" t="e">
        <f>#REF!+M246</f>
        <v>#REF!</v>
      </c>
      <c r="N236" s="213">
        <v>372</v>
      </c>
    </row>
    <row r="237" spans="1:14" ht="57" customHeight="1" hidden="1">
      <c r="A237" s="352" t="s">
        <v>292</v>
      </c>
      <c r="B237" s="447">
        <v>303</v>
      </c>
      <c r="C237" s="268" t="s">
        <v>66</v>
      </c>
      <c r="D237" s="268">
        <v>13</v>
      </c>
      <c r="E237" s="268" t="s">
        <v>290</v>
      </c>
      <c r="F237" s="268">
        <v>300</v>
      </c>
      <c r="G237" s="272">
        <f>G246+G247</f>
        <v>0</v>
      </c>
      <c r="H237" s="272">
        <f>H246+H247</f>
        <v>346</v>
      </c>
      <c r="I237" s="272">
        <f>I246+I247</f>
        <v>0</v>
      </c>
      <c r="J237" s="273">
        <f>J246+J247</f>
        <v>346</v>
      </c>
      <c r="K237" s="387"/>
      <c r="L237" s="274"/>
      <c r="M237" s="93">
        <f>M246+M247</f>
        <v>0</v>
      </c>
      <c r="N237" s="213"/>
    </row>
    <row r="238" spans="1:14" ht="26.25" customHeight="1">
      <c r="A238" s="353" t="s">
        <v>453</v>
      </c>
      <c r="B238" s="447">
        <v>303</v>
      </c>
      <c r="C238" s="281" t="s">
        <v>69</v>
      </c>
      <c r="D238" s="281"/>
      <c r="E238" s="281"/>
      <c r="F238" s="281"/>
      <c r="G238" s="282"/>
      <c r="H238" s="282"/>
      <c r="I238" s="282"/>
      <c r="J238" s="311"/>
      <c r="K238" s="395">
        <v>231.9</v>
      </c>
      <c r="L238" s="354">
        <v>116</v>
      </c>
      <c r="M238" s="93"/>
      <c r="N238" s="117"/>
    </row>
    <row r="239" spans="1:14" ht="36" customHeight="1">
      <c r="A239" s="413" t="s">
        <v>454</v>
      </c>
      <c r="B239" s="447">
        <v>303</v>
      </c>
      <c r="C239" s="310" t="s">
        <v>455</v>
      </c>
      <c r="D239" s="310" t="s">
        <v>67</v>
      </c>
      <c r="E239" s="310"/>
      <c r="F239" s="310"/>
      <c r="G239" s="414"/>
      <c r="H239" s="414"/>
      <c r="I239" s="414"/>
      <c r="J239" s="415"/>
      <c r="K239" s="416">
        <v>231.9</v>
      </c>
      <c r="L239" s="417">
        <v>116</v>
      </c>
      <c r="M239" s="93"/>
      <c r="N239" s="117"/>
    </row>
    <row r="240" spans="1:14" ht="66" customHeight="1">
      <c r="A240" s="352" t="s">
        <v>63</v>
      </c>
      <c r="B240" s="447">
        <v>303</v>
      </c>
      <c r="C240" s="268" t="s">
        <v>69</v>
      </c>
      <c r="D240" s="268" t="s">
        <v>67</v>
      </c>
      <c r="E240" s="268" t="s">
        <v>456</v>
      </c>
      <c r="F240" s="268"/>
      <c r="G240" s="272"/>
      <c r="H240" s="272"/>
      <c r="I240" s="272"/>
      <c r="J240" s="273"/>
      <c r="K240" s="396">
        <v>231.9</v>
      </c>
      <c r="L240" s="355">
        <v>116</v>
      </c>
      <c r="M240" s="93"/>
      <c r="N240" s="117"/>
    </row>
    <row r="241" spans="1:14" ht="79.5" customHeight="1">
      <c r="A241" s="307" t="s">
        <v>263</v>
      </c>
      <c r="B241" s="447">
        <v>303</v>
      </c>
      <c r="C241" s="268" t="s">
        <v>69</v>
      </c>
      <c r="D241" s="268" t="s">
        <v>67</v>
      </c>
      <c r="E241" s="268" t="s">
        <v>456</v>
      </c>
      <c r="F241" s="268">
        <v>100</v>
      </c>
      <c r="G241" s="272">
        <v>40.5</v>
      </c>
      <c r="H241" s="272"/>
      <c r="I241" s="272"/>
      <c r="J241" s="273"/>
      <c r="K241" s="396">
        <v>227.4</v>
      </c>
      <c r="L241" s="355">
        <v>116</v>
      </c>
      <c r="M241" s="93"/>
      <c r="N241" s="117"/>
    </row>
    <row r="242" spans="1:14" ht="79.5" customHeight="1">
      <c r="A242" s="307" t="s">
        <v>262</v>
      </c>
      <c r="B242" s="447">
        <v>303</v>
      </c>
      <c r="C242" s="268" t="s">
        <v>69</v>
      </c>
      <c r="D242" s="268" t="s">
        <v>67</v>
      </c>
      <c r="E242" s="268" t="s">
        <v>456</v>
      </c>
      <c r="F242" s="268">
        <v>200</v>
      </c>
      <c r="G242" s="272"/>
      <c r="H242" s="272"/>
      <c r="I242" s="272"/>
      <c r="J242" s="273"/>
      <c r="K242" s="269">
        <v>4.5</v>
      </c>
      <c r="L242" s="269">
        <v>0</v>
      </c>
      <c r="M242" s="93"/>
      <c r="N242" s="117"/>
    </row>
    <row r="243" spans="1:14" ht="45.75" customHeight="1">
      <c r="A243" s="306" t="s">
        <v>195</v>
      </c>
      <c r="B243" s="447">
        <v>303</v>
      </c>
      <c r="C243" s="232" t="s">
        <v>67</v>
      </c>
      <c r="D243" s="232"/>
      <c r="E243" s="232"/>
      <c r="F243" s="232"/>
      <c r="G243" s="275">
        <f>G246</f>
        <v>0</v>
      </c>
      <c r="H243" s="257">
        <f>H246</f>
        <v>173</v>
      </c>
      <c r="I243" s="258"/>
      <c r="J243" s="261">
        <f>H243-G243</f>
        <v>173</v>
      </c>
      <c r="K243" s="279">
        <v>7</v>
      </c>
      <c r="L243" s="356">
        <v>4.5</v>
      </c>
      <c r="M243" s="329" t="e">
        <f>#REF!+M245</f>
        <v>#REF!</v>
      </c>
      <c r="N243" s="82" t="e">
        <f>#REF!+N245</f>
        <v>#REF!</v>
      </c>
    </row>
    <row r="244" spans="1:14" ht="18.75" hidden="1">
      <c r="A244" s="306"/>
      <c r="B244" s="447">
        <v>303</v>
      </c>
      <c r="C244" s="232"/>
      <c r="D244" s="232"/>
      <c r="E244" s="232"/>
      <c r="F244" s="232"/>
      <c r="G244" s="275"/>
      <c r="H244" s="257"/>
      <c r="I244" s="258"/>
      <c r="J244" s="259"/>
      <c r="K244" s="389"/>
      <c r="L244" s="397"/>
      <c r="M244" s="368"/>
      <c r="N244" s="368"/>
    </row>
    <row r="245" spans="1:14" ht="35.25" customHeight="1" hidden="1">
      <c r="A245" s="306" t="s">
        <v>309</v>
      </c>
      <c r="B245" s="447">
        <v>303</v>
      </c>
      <c r="C245" s="232" t="s">
        <v>67</v>
      </c>
      <c r="D245" s="232">
        <v>14</v>
      </c>
      <c r="E245" s="256"/>
      <c r="F245" s="256"/>
      <c r="G245" s="261"/>
      <c r="H245" s="257">
        <v>173</v>
      </c>
      <c r="I245" s="258"/>
      <c r="J245" s="259">
        <f aca="true" t="shared" si="27" ref="J245:J260">H245-G245</f>
        <v>173</v>
      </c>
      <c r="K245" s="384"/>
      <c r="L245" s="262">
        <f>L246+L247+L248+L249</f>
        <v>0</v>
      </c>
      <c r="M245" s="327">
        <f>M246+M247+M248+M249</f>
        <v>0</v>
      </c>
      <c r="N245" s="220">
        <f>N246+N247+N248+N249</f>
        <v>370.5</v>
      </c>
    </row>
    <row r="246" spans="1:14" ht="78.75" hidden="1">
      <c r="A246" s="307" t="s">
        <v>302</v>
      </c>
      <c r="B246" s="447">
        <v>303</v>
      </c>
      <c r="C246" s="242" t="s">
        <v>67</v>
      </c>
      <c r="D246" s="242">
        <v>14</v>
      </c>
      <c r="E246" s="242" t="s">
        <v>422</v>
      </c>
      <c r="F246" s="242">
        <v>200</v>
      </c>
      <c r="G246" s="248"/>
      <c r="H246" s="244">
        <v>173</v>
      </c>
      <c r="I246" s="245"/>
      <c r="J246" s="246">
        <f t="shared" si="27"/>
        <v>173</v>
      </c>
      <c r="K246" s="371"/>
      <c r="L246" s="249"/>
      <c r="M246" s="117">
        <v>0</v>
      </c>
      <c r="N246" s="213">
        <v>275</v>
      </c>
    </row>
    <row r="247" spans="1:14" ht="78.75" hidden="1">
      <c r="A247" s="307" t="s">
        <v>303</v>
      </c>
      <c r="B247" s="447">
        <v>303</v>
      </c>
      <c r="C247" s="242" t="s">
        <v>67</v>
      </c>
      <c r="D247" s="242">
        <v>14</v>
      </c>
      <c r="E247" s="242" t="s">
        <v>423</v>
      </c>
      <c r="F247" s="242">
        <v>200</v>
      </c>
      <c r="G247" s="248"/>
      <c r="H247" s="244">
        <v>173</v>
      </c>
      <c r="I247" s="245"/>
      <c r="J247" s="246">
        <f t="shared" si="27"/>
        <v>173</v>
      </c>
      <c r="K247" s="371"/>
      <c r="L247" s="249"/>
      <c r="M247" s="117">
        <v>0</v>
      </c>
      <c r="N247" s="213"/>
    </row>
    <row r="248" spans="1:14" ht="78.75" hidden="1">
      <c r="A248" s="307" t="s">
        <v>307</v>
      </c>
      <c r="B248" s="447">
        <v>303</v>
      </c>
      <c r="C248" s="242" t="s">
        <v>67</v>
      </c>
      <c r="D248" s="242">
        <v>14</v>
      </c>
      <c r="E248" s="242" t="s">
        <v>308</v>
      </c>
      <c r="F248" s="242">
        <v>200</v>
      </c>
      <c r="G248" s="248"/>
      <c r="H248" s="244">
        <v>173</v>
      </c>
      <c r="I248" s="245"/>
      <c r="J248" s="246">
        <f t="shared" si="27"/>
        <v>173</v>
      </c>
      <c r="K248" s="371"/>
      <c r="L248" s="249"/>
      <c r="M248" s="117">
        <v>0</v>
      </c>
      <c r="N248" s="213">
        <v>7.5</v>
      </c>
    </row>
    <row r="249" spans="1:14" ht="59.25" customHeight="1" hidden="1">
      <c r="A249" s="307" t="s">
        <v>304</v>
      </c>
      <c r="B249" s="447">
        <v>303</v>
      </c>
      <c r="C249" s="242" t="s">
        <v>67</v>
      </c>
      <c r="D249" s="242">
        <v>14</v>
      </c>
      <c r="E249" s="242" t="s">
        <v>305</v>
      </c>
      <c r="F249" s="242">
        <v>200</v>
      </c>
      <c r="G249" s="248"/>
      <c r="H249" s="244">
        <v>173</v>
      </c>
      <c r="I249" s="245"/>
      <c r="J249" s="246">
        <f t="shared" si="27"/>
        <v>173</v>
      </c>
      <c r="K249" s="371"/>
      <c r="L249" s="249"/>
      <c r="M249" s="117">
        <v>0</v>
      </c>
      <c r="N249" s="213">
        <v>88</v>
      </c>
    </row>
    <row r="250" spans="1:14" ht="59.25" customHeight="1">
      <c r="A250" s="425" t="s">
        <v>480</v>
      </c>
      <c r="B250" s="447">
        <v>303</v>
      </c>
      <c r="C250" s="242" t="s">
        <v>67</v>
      </c>
      <c r="D250" s="242">
        <v>10</v>
      </c>
      <c r="E250" s="242"/>
      <c r="F250" s="242"/>
      <c r="G250" s="248"/>
      <c r="H250" s="244"/>
      <c r="I250" s="245"/>
      <c r="J250" s="246"/>
      <c r="K250" s="371">
        <v>1</v>
      </c>
      <c r="L250" s="249">
        <v>4.5</v>
      </c>
      <c r="M250" s="117"/>
      <c r="N250" s="213"/>
    </row>
    <row r="251" spans="1:14" ht="52.5" customHeight="1">
      <c r="A251" s="367" t="s">
        <v>309</v>
      </c>
      <c r="B251" s="447">
        <v>303</v>
      </c>
      <c r="C251" s="278" t="s">
        <v>457</v>
      </c>
      <c r="D251" s="242">
        <v>14</v>
      </c>
      <c r="E251" s="242"/>
      <c r="F251" s="242"/>
      <c r="G251" s="248"/>
      <c r="H251" s="244"/>
      <c r="I251" s="245"/>
      <c r="J251" s="246"/>
      <c r="K251" s="371">
        <v>6</v>
      </c>
      <c r="L251" s="249">
        <v>0</v>
      </c>
      <c r="M251" s="117"/>
      <c r="N251" s="213"/>
    </row>
    <row r="252" spans="1:14" ht="34.5" customHeight="1">
      <c r="A252" s="307" t="s">
        <v>262</v>
      </c>
      <c r="B252" s="447">
        <v>303</v>
      </c>
      <c r="C252" s="278" t="s">
        <v>457</v>
      </c>
      <c r="D252" s="242">
        <v>14</v>
      </c>
      <c r="E252" s="242" t="s">
        <v>471</v>
      </c>
      <c r="F252" s="242">
        <v>200</v>
      </c>
      <c r="G252" s="248"/>
      <c r="H252" s="244"/>
      <c r="I252" s="245"/>
      <c r="J252" s="246"/>
      <c r="K252" s="371">
        <v>6</v>
      </c>
      <c r="L252" s="249">
        <v>0</v>
      </c>
      <c r="M252" s="117"/>
      <c r="N252" s="213"/>
    </row>
    <row r="253" spans="1:14" ht="23.25" customHeight="1">
      <c r="A253" s="306" t="s">
        <v>95</v>
      </c>
      <c r="B253" s="447">
        <v>303</v>
      </c>
      <c r="C253" s="232" t="s">
        <v>68</v>
      </c>
      <c r="D253" s="232"/>
      <c r="E253" s="232"/>
      <c r="F253" s="232"/>
      <c r="G253" s="275">
        <f>G260</f>
        <v>0</v>
      </c>
      <c r="H253" s="257">
        <f>H260</f>
        <v>173</v>
      </c>
      <c r="I253" s="258"/>
      <c r="J253" s="259">
        <f t="shared" si="27"/>
        <v>173</v>
      </c>
      <c r="K253" s="389">
        <v>882.7</v>
      </c>
      <c r="L253" s="260">
        <v>216.9</v>
      </c>
      <c r="M253" s="312" t="e">
        <f>#REF!+#REF!+M254</f>
        <v>#REF!</v>
      </c>
      <c r="N253" s="124" t="e">
        <f>#REF!+#REF!+N254+N256</f>
        <v>#REF!</v>
      </c>
    </row>
    <row r="254" spans="1:14" ht="25.5" customHeight="1" hidden="1">
      <c r="A254" s="357" t="s">
        <v>419</v>
      </c>
      <c r="B254" s="447">
        <v>303</v>
      </c>
      <c r="C254" s="232" t="s">
        <v>68</v>
      </c>
      <c r="D254" s="232" t="s">
        <v>72</v>
      </c>
      <c r="E254" s="256"/>
      <c r="F254" s="256"/>
      <c r="G254" s="233"/>
      <c r="H254" s="261">
        <v>4323.5</v>
      </c>
      <c r="I254" s="258" t="e">
        <f>H254/G254</f>
        <v>#DIV/0!</v>
      </c>
      <c r="J254" s="259">
        <f t="shared" si="27"/>
        <v>4323.5</v>
      </c>
      <c r="K254" s="384"/>
      <c r="L254" s="260">
        <f>L255</f>
        <v>0</v>
      </c>
      <c r="M254" s="312">
        <f>M255</f>
        <v>0</v>
      </c>
      <c r="N254" s="124">
        <f>N255</f>
        <v>0</v>
      </c>
    </row>
    <row r="255" spans="1:14" ht="56.25" customHeight="1" hidden="1">
      <c r="A255" s="307" t="s">
        <v>418</v>
      </c>
      <c r="B255" s="447">
        <v>303</v>
      </c>
      <c r="C255" s="242" t="s">
        <v>68</v>
      </c>
      <c r="D255" s="242" t="s">
        <v>72</v>
      </c>
      <c r="E255" s="242" t="s">
        <v>416</v>
      </c>
      <c r="F255" s="242">
        <v>200</v>
      </c>
      <c r="G255" s="239"/>
      <c r="H255" s="248">
        <v>4323.5</v>
      </c>
      <c r="I255" s="245" t="e">
        <f>H255/G255</f>
        <v>#DIV/0!</v>
      </c>
      <c r="J255" s="246">
        <f t="shared" si="27"/>
        <v>4323.5</v>
      </c>
      <c r="K255" s="371"/>
      <c r="L255" s="249"/>
      <c r="M255" s="117"/>
      <c r="N255" s="213"/>
    </row>
    <row r="256" spans="1:14" ht="39" customHeight="1" hidden="1">
      <c r="A256" s="307" t="s">
        <v>436</v>
      </c>
      <c r="B256" s="447">
        <v>303</v>
      </c>
      <c r="C256" s="242">
        <v>4</v>
      </c>
      <c r="D256" s="242" t="s">
        <v>74</v>
      </c>
      <c r="E256" s="242"/>
      <c r="F256" s="242"/>
      <c r="G256" s="239"/>
      <c r="H256" s="248"/>
      <c r="I256" s="245"/>
      <c r="J256" s="246"/>
      <c r="K256" s="371"/>
      <c r="L256" s="249"/>
      <c r="M256" s="117"/>
      <c r="N256" s="213">
        <v>890</v>
      </c>
    </row>
    <row r="257" spans="1:14" ht="39.75" customHeight="1" hidden="1">
      <c r="A257" s="307" t="s">
        <v>315</v>
      </c>
      <c r="B257" s="447">
        <v>303</v>
      </c>
      <c r="C257" s="242" t="s">
        <v>68</v>
      </c>
      <c r="D257" s="242">
        <v>12</v>
      </c>
      <c r="E257" s="242" t="s">
        <v>316</v>
      </c>
      <c r="F257" s="242"/>
      <c r="G257" s="248">
        <v>0</v>
      </c>
      <c r="H257" s="244">
        <v>173</v>
      </c>
      <c r="I257" s="245"/>
      <c r="J257" s="246">
        <f t="shared" si="27"/>
        <v>173</v>
      </c>
      <c r="K257" s="371"/>
      <c r="L257" s="263"/>
      <c r="M257" s="117">
        <v>0</v>
      </c>
      <c r="N257" s="213"/>
    </row>
    <row r="258" spans="1:14" ht="39.75" customHeight="1" hidden="1">
      <c r="A258" s="307" t="s">
        <v>315</v>
      </c>
      <c r="B258" s="447">
        <v>303</v>
      </c>
      <c r="C258" s="242" t="s">
        <v>68</v>
      </c>
      <c r="D258" s="242">
        <v>12</v>
      </c>
      <c r="E258" s="242" t="s">
        <v>316</v>
      </c>
      <c r="F258" s="242">
        <v>200</v>
      </c>
      <c r="G258" s="248">
        <v>0</v>
      </c>
      <c r="H258" s="244">
        <v>173</v>
      </c>
      <c r="I258" s="245"/>
      <c r="J258" s="246">
        <f t="shared" si="27"/>
        <v>173</v>
      </c>
      <c r="K258" s="371"/>
      <c r="L258" s="263"/>
      <c r="M258" s="117">
        <v>0</v>
      </c>
      <c r="N258" s="213"/>
    </row>
    <row r="259" spans="1:14" ht="30.75" customHeight="1" hidden="1">
      <c r="A259" s="307" t="s">
        <v>192</v>
      </c>
      <c r="B259" s="447">
        <v>303</v>
      </c>
      <c r="C259" s="242" t="s">
        <v>68</v>
      </c>
      <c r="D259" s="242">
        <v>12</v>
      </c>
      <c r="E259" s="242" t="s">
        <v>439</v>
      </c>
      <c r="F259" s="242">
        <v>200</v>
      </c>
      <c r="G259" s="248"/>
      <c r="H259" s="244"/>
      <c r="I259" s="245"/>
      <c r="J259" s="246"/>
      <c r="K259" s="371"/>
      <c r="L259" s="263"/>
      <c r="M259" s="117"/>
      <c r="N259" s="213">
        <v>8500</v>
      </c>
    </row>
    <row r="260" spans="1:14" ht="9.75" customHeight="1" hidden="1">
      <c r="A260" s="307" t="s">
        <v>318</v>
      </c>
      <c r="B260" s="447">
        <v>303</v>
      </c>
      <c r="C260" s="242" t="s">
        <v>68</v>
      </c>
      <c r="D260" s="242">
        <v>12</v>
      </c>
      <c r="E260" s="242" t="s">
        <v>317</v>
      </c>
      <c r="F260" s="242">
        <v>800</v>
      </c>
      <c r="G260" s="248">
        <v>0</v>
      </c>
      <c r="H260" s="244">
        <v>173</v>
      </c>
      <c r="I260" s="245"/>
      <c r="J260" s="246">
        <f t="shared" si="27"/>
        <v>173</v>
      </c>
      <c r="K260" s="371"/>
      <c r="L260" s="263"/>
      <c r="M260" s="117">
        <v>0</v>
      </c>
      <c r="N260" s="213">
        <v>112</v>
      </c>
    </row>
    <row r="261" spans="1:14" ht="23.25" customHeight="1">
      <c r="A261" s="307" t="s">
        <v>461</v>
      </c>
      <c r="B261" s="447">
        <v>303</v>
      </c>
      <c r="C261" s="242" t="s">
        <v>68</v>
      </c>
      <c r="D261" s="242" t="s">
        <v>71</v>
      </c>
      <c r="E261" s="242"/>
      <c r="F261" s="242"/>
      <c r="G261" s="248"/>
      <c r="H261" s="244"/>
      <c r="I261" s="245"/>
      <c r="J261" s="246"/>
      <c r="K261" s="371">
        <v>507.7</v>
      </c>
      <c r="L261" s="263">
        <v>216.9</v>
      </c>
      <c r="M261" s="117"/>
      <c r="N261" s="213"/>
    </row>
    <row r="262" spans="1:14" ht="41.25" customHeight="1">
      <c r="A262" s="307" t="s">
        <v>262</v>
      </c>
      <c r="B262" s="447">
        <v>303</v>
      </c>
      <c r="C262" s="242" t="s">
        <v>68</v>
      </c>
      <c r="D262" s="242" t="s">
        <v>71</v>
      </c>
      <c r="E262" s="242" t="s">
        <v>267</v>
      </c>
      <c r="F262" s="242">
        <v>200</v>
      </c>
      <c r="G262" s="248"/>
      <c r="H262" s="244"/>
      <c r="I262" s="245"/>
      <c r="J262" s="246"/>
      <c r="K262" s="371">
        <v>507.7</v>
      </c>
      <c r="L262" s="263">
        <v>216.9</v>
      </c>
      <c r="M262" s="117"/>
      <c r="N262" s="213"/>
    </row>
    <row r="263" spans="1:14" ht="41.25" customHeight="1">
      <c r="A263" s="307" t="s">
        <v>314</v>
      </c>
      <c r="B263" s="447">
        <v>303</v>
      </c>
      <c r="C263" s="242" t="s">
        <v>68</v>
      </c>
      <c r="D263" s="242">
        <v>12</v>
      </c>
      <c r="E263" s="242" t="s">
        <v>439</v>
      </c>
      <c r="F263" s="242">
        <v>200</v>
      </c>
      <c r="G263" s="248"/>
      <c r="H263" s="244"/>
      <c r="I263" s="245"/>
      <c r="J263" s="246"/>
      <c r="K263" s="371">
        <v>375</v>
      </c>
      <c r="L263" s="263">
        <v>0</v>
      </c>
      <c r="M263" s="117"/>
      <c r="N263" s="213"/>
    </row>
    <row r="264" spans="1:14" ht="25.5" customHeight="1">
      <c r="A264" s="398" t="s">
        <v>22</v>
      </c>
      <c r="B264" s="447">
        <v>303</v>
      </c>
      <c r="C264" s="432" t="s">
        <v>72</v>
      </c>
      <c r="D264" s="399"/>
      <c r="E264" s="399"/>
      <c r="F264" s="399"/>
      <c r="G264" s="408"/>
      <c r="H264" s="400"/>
      <c r="I264" s="401"/>
      <c r="J264" s="402"/>
      <c r="K264" s="403">
        <v>475.3</v>
      </c>
      <c r="L264" s="404">
        <v>147.2</v>
      </c>
      <c r="M264" s="117"/>
      <c r="N264" s="213"/>
    </row>
    <row r="265" spans="1:14" ht="19.5" customHeight="1">
      <c r="A265" s="418" t="s">
        <v>450</v>
      </c>
      <c r="B265" s="447">
        <v>303</v>
      </c>
      <c r="C265" s="426" t="s">
        <v>72</v>
      </c>
      <c r="D265" s="420" t="s">
        <v>67</v>
      </c>
      <c r="E265" s="427"/>
      <c r="F265" s="427"/>
      <c r="G265" s="427" t="e">
        <f>G268+#REF!+#REF!+#REF!</f>
        <v>#REF!</v>
      </c>
      <c r="H265" s="427" t="e">
        <f>H268+#REF!+#REF!+#REF!</f>
        <v>#REF!</v>
      </c>
      <c r="I265" s="428" t="e">
        <f>H265/G265</f>
        <v>#REF!</v>
      </c>
      <c r="J265" s="429" t="e">
        <f>H265-G265</f>
        <v>#REF!</v>
      </c>
      <c r="K265" s="430">
        <v>475.3</v>
      </c>
      <c r="L265" s="263">
        <v>85.1</v>
      </c>
      <c r="M265" s="312"/>
      <c r="N265" s="124" t="e">
        <f>N267+#REF!+#REF!</f>
        <v>#REF!</v>
      </c>
    </row>
    <row r="266" spans="1:14" ht="19.5" customHeight="1">
      <c r="A266" s="418" t="s">
        <v>458</v>
      </c>
      <c r="B266" s="447">
        <v>303</v>
      </c>
      <c r="C266" s="426" t="s">
        <v>72</v>
      </c>
      <c r="D266" s="420" t="s">
        <v>67</v>
      </c>
      <c r="E266" s="431" t="s">
        <v>481</v>
      </c>
      <c r="F266" s="431">
        <v>200</v>
      </c>
      <c r="G266" s="427"/>
      <c r="H266" s="427"/>
      <c r="I266" s="428"/>
      <c r="J266" s="429"/>
      <c r="K266" s="430">
        <v>372.6</v>
      </c>
      <c r="L266" s="263">
        <v>81.5</v>
      </c>
      <c r="M266" s="368"/>
      <c r="N266" s="124"/>
    </row>
    <row r="267" spans="1:14" ht="1.5" customHeight="1" hidden="1">
      <c r="A267" s="307" t="s">
        <v>472</v>
      </c>
      <c r="B267" s="447">
        <v>303</v>
      </c>
      <c r="C267" s="237" t="s">
        <v>72</v>
      </c>
      <c r="D267" s="242" t="s">
        <v>67</v>
      </c>
      <c r="E267" s="237" t="s">
        <v>475</v>
      </c>
      <c r="F267" s="237">
        <v>200</v>
      </c>
      <c r="G267" s="280" t="e">
        <f>G269+#REF!+#REF!+#REF!</f>
        <v>#REF!</v>
      </c>
      <c r="H267" s="280" t="e">
        <f>H269+#REF!+#REF!+#REF!</f>
        <v>#REF!</v>
      </c>
      <c r="I267" s="245" t="e">
        <f>H267/G267</f>
        <v>#REF!</v>
      </c>
      <c r="J267" s="246" t="e">
        <f>H267-G267</f>
        <v>#REF!</v>
      </c>
      <c r="K267" s="371">
        <v>0</v>
      </c>
      <c r="L267" s="249">
        <v>0</v>
      </c>
      <c r="M267" s="117"/>
      <c r="N267" s="213"/>
    </row>
    <row r="268" spans="1:14" ht="19.5" customHeight="1" hidden="1">
      <c r="A268" s="358" t="s">
        <v>325</v>
      </c>
      <c r="B268" s="447">
        <v>303</v>
      </c>
      <c r="C268" s="232" t="s">
        <v>72</v>
      </c>
      <c r="D268" s="232" t="s">
        <v>72</v>
      </c>
      <c r="E268" s="256"/>
      <c r="F268" s="256"/>
      <c r="G268" s="261"/>
      <c r="H268" s="261"/>
      <c r="I268" s="258" t="e">
        <f>H268/G268</f>
        <v>#DIV/0!</v>
      </c>
      <c r="J268" s="259">
        <f>H268-G268</f>
        <v>0</v>
      </c>
      <c r="K268" s="384"/>
      <c r="L268" s="262">
        <f>L269</f>
        <v>0</v>
      </c>
      <c r="M268" s="327">
        <f>M269</f>
        <v>0</v>
      </c>
      <c r="N268" s="220">
        <f>N269</f>
        <v>0</v>
      </c>
    </row>
    <row r="269" spans="1:14" ht="66.75" customHeight="1" hidden="1">
      <c r="A269" s="307" t="s">
        <v>321</v>
      </c>
      <c r="B269" s="447">
        <v>303</v>
      </c>
      <c r="C269" s="242" t="s">
        <v>72</v>
      </c>
      <c r="D269" s="242" t="s">
        <v>72</v>
      </c>
      <c r="E269" s="242" t="s">
        <v>322</v>
      </c>
      <c r="F269" s="242">
        <v>400</v>
      </c>
      <c r="G269" s="248">
        <v>538.2</v>
      </c>
      <c r="H269" s="248"/>
      <c r="I269" s="248"/>
      <c r="J269" s="246"/>
      <c r="K269" s="371"/>
      <c r="L269" s="249"/>
      <c r="M269" s="117"/>
      <c r="N269" s="213"/>
    </row>
    <row r="270" spans="1:14" ht="0.75" customHeight="1" hidden="1">
      <c r="A270" s="307" t="s">
        <v>125</v>
      </c>
      <c r="B270" s="447">
        <v>303</v>
      </c>
      <c r="C270" s="242" t="s">
        <v>72</v>
      </c>
      <c r="D270" s="242" t="s">
        <v>72</v>
      </c>
      <c r="E270" s="242" t="s">
        <v>124</v>
      </c>
      <c r="F270" s="242"/>
      <c r="G270" s="248">
        <f>G271</f>
        <v>0</v>
      </c>
      <c r="H270" s="239">
        <f>H271</f>
        <v>0</v>
      </c>
      <c r="I270" s="245" t="e">
        <f>H270/G270</f>
        <v>#DIV/0!</v>
      </c>
      <c r="J270" s="246">
        <f aca="true" t="shared" si="28" ref="J270:J277">H270-G270</f>
        <v>0</v>
      </c>
      <c r="K270" s="371"/>
      <c r="L270" s="249"/>
      <c r="M270" s="117"/>
      <c r="N270" s="213"/>
    </row>
    <row r="271" spans="1:14" ht="1.5" customHeight="1" hidden="1">
      <c r="A271" s="307" t="s">
        <v>23</v>
      </c>
      <c r="B271" s="447">
        <v>303</v>
      </c>
      <c r="C271" s="242" t="s">
        <v>72</v>
      </c>
      <c r="D271" s="242" t="s">
        <v>72</v>
      </c>
      <c r="E271" s="242" t="s">
        <v>124</v>
      </c>
      <c r="F271" s="242" t="s">
        <v>91</v>
      </c>
      <c r="G271" s="248"/>
      <c r="H271" s="239"/>
      <c r="I271" s="245" t="e">
        <f>H271/G271</f>
        <v>#DIV/0!</v>
      </c>
      <c r="J271" s="246">
        <f t="shared" si="28"/>
        <v>0</v>
      </c>
      <c r="K271" s="371"/>
      <c r="L271" s="249"/>
      <c r="M271" s="117"/>
      <c r="N271" s="213"/>
    </row>
    <row r="272" spans="1:14" ht="3.75" customHeight="1" hidden="1">
      <c r="A272" s="307" t="s">
        <v>127</v>
      </c>
      <c r="B272" s="447">
        <v>303</v>
      </c>
      <c r="C272" s="242" t="s">
        <v>72</v>
      </c>
      <c r="D272" s="242" t="s">
        <v>72</v>
      </c>
      <c r="E272" s="242" t="s">
        <v>126</v>
      </c>
      <c r="F272" s="242" t="s">
        <v>91</v>
      </c>
      <c r="G272" s="248"/>
      <c r="H272" s="239"/>
      <c r="I272" s="245"/>
      <c r="J272" s="246">
        <f t="shared" si="28"/>
        <v>0</v>
      </c>
      <c r="K272" s="371"/>
      <c r="L272" s="249"/>
      <c r="M272" s="117"/>
      <c r="N272" s="213"/>
    </row>
    <row r="273" spans="1:14" ht="0.75" customHeight="1" hidden="1">
      <c r="A273" s="307"/>
      <c r="B273" s="447">
        <v>303</v>
      </c>
      <c r="C273" s="242">
        <v>5</v>
      </c>
      <c r="D273" s="242">
        <v>5</v>
      </c>
      <c r="E273" s="242" t="s">
        <v>158</v>
      </c>
      <c r="F273" s="242"/>
      <c r="G273" s="248">
        <f>G274+G275</f>
        <v>0</v>
      </c>
      <c r="H273" s="248">
        <f>H274+H275</f>
        <v>0</v>
      </c>
      <c r="I273" s="245" t="e">
        <f>H273/G273</f>
        <v>#DIV/0!</v>
      </c>
      <c r="J273" s="246">
        <f t="shared" si="28"/>
        <v>0</v>
      </c>
      <c r="K273" s="371"/>
      <c r="L273" s="249"/>
      <c r="M273" s="117"/>
      <c r="N273" s="213"/>
    </row>
    <row r="274" spans="1:14" ht="1.5" customHeight="1" hidden="1">
      <c r="A274" s="307" t="s">
        <v>160</v>
      </c>
      <c r="B274" s="447">
        <v>303</v>
      </c>
      <c r="C274" s="242">
        <v>5</v>
      </c>
      <c r="D274" s="242">
        <v>5</v>
      </c>
      <c r="E274" s="242" t="s">
        <v>158</v>
      </c>
      <c r="F274" s="242">
        <v>3</v>
      </c>
      <c r="G274" s="248"/>
      <c r="H274" s="239"/>
      <c r="I274" s="245" t="e">
        <f>H274/G274</f>
        <v>#DIV/0!</v>
      </c>
      <c r="J274" s="246">
        <f t="shared" si="28"/>
        <v>0</v>
      </c>
      <c r="K274" s="371"/>
      <c r="L274" s="249"/>
      <c r="M274" s="117"/>
      <c r="N274" s="213"/>
    </row>
    <row r="275" spans="1:14" ht="0.75" customHeight="1" hidden="1">
      <c r="A275" s="307" t="s">
        <v>11</v>
      </c>
      <c r="B275" s="447">
        <v>303</v>
      </c>
      <c r="C275" s="242">
        <v>5</v>
      </c>
      <c r="D275" s="242">
        <v>5</v>
      </c>
      <c r="E275" s="242" t="s">
        <v>157</v>
      </c>
      <c r="F275" s="242">
        <v>500</v>
      </c>
      <c r="G275" s="248"/>
      <c r="H275" s="239"/>
      <c r="I275" s="245" t="e">
        <f>H275/G275</f>
        <v>#DIV/0!</v>
      </c>
      <c r="J275" s="246">
        <f t="shared" si="28"/>
        <v>0</v>
      </c>
      <c r="K275" s="371"/>
      <c r="L275" s="249"/>
      <c r="M275" s="117"/>
      <c r="N275" s="213"/>
    </row>
    <row r="276" spans="1:14" ht="38.25" customHeight="1" hidden="1">
      <c r="A276" s="307" t="s">
        <v>128</v>
      </c>
      <c r="B276" s="447">
        <v>303</v>
      </c>
      <c r="C276" s="242" t="s">
        <v>72</v>
      </c>
      <c r="D276" s="242" t="s">
        <v>72</v>
      </c>
      <c r="E276" s="242" t="s">
        <v>19</v>
      </c>
      <c r="F276" s="242" t="s">
        <v>91</v>
      </c>
      <c r="G276" s="248"/>
      <c r="H276" s="239"/>
      <c r="I276" s="245"/>
      <c r="J276" s="246">
        <f t="shared" si="28"/>
        <v>0</v>
      </c>
      <c r="K276" s="371"/>
      <c r="L276" s="249"/>
      <c r="M276" s="117"/>
      <c r="N276" s="213"/>
    </row>
    <row r="277" spans="1:14" ht="0.75" customHeight="1" hidden="1">
      <c r="A277" s="307" t="s">
        <v>190</v>
      </c>
      <c r="B277" s="447">
        <v>303</v>
      </c>
      <c r="C277" s="242" t="s">
        <v>72</v>
      </c>
      <c r="D277" s="242" t="s">
        <v>72</v>
      </c>
      <c r="E277" s="242">
        <v>5222040</v>
      </c>
      <c r="F277" s="242">
        <v>400</v>
      </c>
      <c r="G277" s="248">
        <v>1636</v>
      </c>
      <c r="H277" s="239">
        <v>11100</v>
      </c>
      <c r="I277" s="245"/>
      <c r="J277" s="246">
        <f t="shared" si="28"/>
        <v>9464</v>
      </c>
      <c r="K277" s="371"/>
      <c r="L277" s="249"/>
      <c r="M277" s="117"/>
      <c r="N277" s="213"/>
    </row>
    <row r="278" spans="1:14" ht="18.75" hidden="1">
      <c r="A278" s="306" t="s">
        <v>73</v>
      </c>
      <c r="B278" s="447">
        <v>303</v>
      </c>
      <c r="C278" s="232" t="s">
        <v>74</v>
      </c>
      <c r="D278" s="232"/>
      <c r="E278" s="232"/>
      <c r="F278" s="232"/>
      <c r="G278" s="233">
        <f aca="true" t="shared" si="29" ref="G278:L280">G279</f>
        <v>80.6</v>
      </c>
      <c r="H278" s="233">
        <f t="shared" si="29"/>
        <v>80.6</v>
      </c>
      <c r="I278" s="233">
        <f t="shared" si="29"/>
        <v>1</v>
      </c>
      <c r="J278" s="234">
        <f t="shared" si="29"/>
        <v>0</v>
      </c>
      <c r="K278" s="382"/>
      <c r="L278" s="235">
        <f t="shared" si="29"/>
        <v>0</v>
      </c>
      <c r="M278" s="314">
        <f aca="true" t="shared" si="30" ref="M278:N280">M279</f>
        <v>0</v>
      </c>
      <c r="N278" s="126">
        <f t="shared" si="30"/>
        <v>11.9</v>
      </c>
    </row>
    <row r="279" spans="1:14" ht="48" hidden="1">
      <c r="A279" s="359" t="s">
        <v>96</v>
      </c>
      <c r="B279" s="447">
        <v>303</v>
      </c>
      <c r="C279" s="232" t="s">
        <v>74</v>
      </c>
      <c r="D279" s="232" t="s">
        <v>67</v>
      </c>
      <c r="E279" s="256"/>
      <c r="F279" s="256"/>
      <c r="G279" s="233">
        <f t="shared" si="29"/>
        <v>80.6</v>
      </c>
      <c r="H279" s="233">
        <f t="shared" si="29"/>
        <v>80.6</v>
      </c>
      <c r="I279" s="233">
        <f t="shared" si="29"/>
        <v>1</v>
      </c>
      <c r="J279" s="234">
        <f t="shared" si="29"/>
        <v>0</v>
      </c>
      <c r="K279" s="382"/>
      <c r="L279" s="235">
        <f t="shared" si="29"/>
        <v>0</v>
      </c>
      <c r="M279" s="314">
        <f t="shared" si="30"/>
        <v>0</v>
      </c>
      <c r="N279" s="126">
        <f t="shared" si="30"/>
        <v>11.9</v>
      </c>
    </row>
    <row r="280" spans="1:14" ht="32.25" hidden="1">
      <c r="A280" s="307" t="s">
        <v>97</v>
      </c>
      <c r="B280" s="447">
        <v>303</v>
      </c>
      <c r="C280" s="242" t="s">
        <v>74</v>
      </c>
      <c r="D280" s="242" t="s">
        <v>67</v>
      </c>
      <c r="E280" s="242" t="s">
        <v>299</v>
      </c>
      <c r="F280" s="242"/>
      <c r="G280" s="248">
        <f t="shared" si="29"/>
        <v>80.6</v>
      </c>
      <c r="H280" s="248">
        <f t="shared" si="29"/>
        <v>80.6</v>
      </c>
      <c r="I280" s="248">
        <f t="shared" si="29"/>
        <v>1</v>
      </c>
      <c r="J280" s="246">
        <f t="shared" si="29"/>
        <v>0</v>
      </c>
      <c r="K280" s="371"/>
      <c r="L280" s="249">
        <f t="shared" si="29"/>
        <v>0</v>
      </c>
      <c r="M280" s="316">
        <f t="shared" si="30"/>
        <v>0</v>
      </c>
      <c r="N280" s="122">
        <f t="shared" si="30"/>
        <v>11.9</v>
      </c>
    </row>
    <row r="281" spans="1:14" ht="31.5" hidden="1">
      <c r="A281" s="307" t="s">
        <v>232</v>
      </c>
      <c r="B281" s="447">
        <v>303</v>
      </c>
      <c r="C281" s="242" t="s">
        <v>74</v>
      </c>
      <c r="D281" s="242" t="s">
        <v>67</v>
      </c>
      <c r="E281" s="242" t="s">
        <v>300</v>
      </c>
      <c r="F281" s="242">
        <v>200</v>
      </c>
      <c r="G281" s="248">
        <v>80.6</v>
      </c>
      <c r="H281" s="239">
        <v>80.6</v>
      </c>
      <c r="I281" s="245">
        <f>H281/G281</f>
        <v>1</v>
      </c>
      <c r="J281" s="246">
        <f>H281-G281</f>
        <v>0</v>
      </c>
      <c r="K281" s="371"/>
      <c r="L281" s="249"/>
      <c r="M281" s="117"/>
      <c r="N281" s="213">
        <v>11.9</v>
      </c>
    </row>
    <row r="282" spans="1:14" ht="31.5" hidden="1">
      <c r="A282" s="307" t="s">
        <v>474</v>
      </c>
      <c r="B282" s="447">
        <v>303</v>
      </c>
      <c r="C282" s="237" t="s">
        <v>72</v>
      </c>
      <c r="D282" s="242" t="s">
        <v>67</v>
      </c>
      <c r="E282" s="237" t="s">
        <v>473</v>
      </c>
      <c r="F282" s="268">
        <v>200</v>
      </c>
      <c r="G282" s="248"/>
      <c r="H282" s="239"/>
      <c r="I282" s="245"/>
      <c r="J282" s="246"/>
      <c r="K282" s="371">
        <v>0</v>
      </c>
      <c r="L282" s="249">
        <v>0</v>
      </c>
      <c r="M282" s="117"/>
      <c r="N282" s="213"/>
    </row>
    <row r="283" spans="1:14" ht="36.75" customHeight="1">
      <c r="A283" s="352" t="s">
        <v>465</v>
      </c>
      <c r="B283" s="447">
        <v>303</v>
      </c>
      <c r="C283" s="268" t="s">
        <v>72</v>
      </c>
      <c r="D283" s="268" t="s">
        <v>67</v>
      </c>
      <c r="E283" s="268" t="s">
        <v>451</v>
      </c>
      <c r="F283" s="272">
        <v>200</v>
      </c>
      <c r="G283" s="265">
        <f>G284+G289+G288</f>
        <v>9580.5</v>
      </c>
      <c r="H283" s="265" t="e">
        <f>H284+H289+H288</f>
        <v>#REF!</v>
      </c>
      <c r="I283" s="265" t="e">
        <f>I284+I289+I288</f>
        <v>#REF!</v>
      </c>
      <c r="J283" s="266" t="e">
        <f>J284+J289+J288</f>
        <v>#REF!</v>
      </c>
      <c r="K283" s="386">
        <v>102.7</v>
      </c>
      <c r="L283" s="271">
        <v>65.7</v>
      </c>
      <c r="M283" s="330">
        <f>M284+M289+M288</f>
        <v>0</v>
      </c>
      <c r="N283" s="130"/>
    </row>
    <row r="284" spans="1:14" ht="1.5" customHeight="1" hidden="1">
      <c r="A284" s="352" t="s">
        <v>221</v>
      </c>
      <c r="B284" s="447">
        <v>303</v>
      </c>
      <c r="C284" s="268" t="s">
        <v>75</v>
      </c>
      <c r="D284" s="268" t="s">
        <v>72</v>
      </c>
      <c r="E284" s="268" t="s">
        <v>222</v>
      </c>
      <c r="F284" s="272">
        <v>200</v>
      </c>
      <c r="G284" s="269">
        <f>G286+G287</f>
        <v>9197.9</v>
      </c>
      <c r="H284" s="269" t="e">
        <f>H286+H287</f>
        <v>#REF!</v>
      </c>
      <c r="I284" s="269" t="e">
        <f>I286+I287</f>
        <v>#REF!</v>
      </c>
      <c r="J284" s="270" t="e">
        <f>J286+J287</f>
        <v>#REF!</v>
      </c>
      <c r="K284" s="386"/>
      <c r="L284" s="271"/>
      <c r="M284" s="93">
        <f>M286+M287</f>
        <v>0</v>
      </c>
      <c r="N284" s="213"/>
    </row>
    <row r="285" spans="1:14" ht="1.5" customHeight="1">
      <c r="A285" s="352"/>
      <c r="B285" s="447">
        <v>303</v>
      </c>
      <c r="C285" s="268"/>
      <c r="D285" s="268"/>
      <c r="E285" s="268"/>
      <c r="F285" s="272"/>
      <c r="G285" s="269"/>
      <c r="H285" s="269"/>
      <c r="I285" s="269"/>
      <c r="J285" s="270"/>
      <c r="K285" s="386"/>
      <c r="L285" s="271"/>
      <c r="M285" s="93"/>
      <c r="N285" s="213"/>
    </row>
    <row r="286" spans="1:14" ht="25.5" customHeight="1">
      <c r="A286" s="353" t="s">
        <v>32</v>
      </c>
      <c r="B286" s="447">
        <v>303</v>
      </c>
      <c r="C286" s="281" t="s">
        <v>70</v>
      </c>
      <c r="D286" s="281" t="s">
        <v>66</v>
      </c>
      <c r="E286" s="281"/>
      <c r="F286" s="282"/>
      <c r="G286" s="283">
        <f>G287+G295+G293</f>
        <v>8815.3</v>
      </c>
      <c r="H286" s="283" t="e">
        <f>H287+H295+H293</f>
        <v>#REF!</v>
      </c>
      <c r="I286" s="283" t="e">
        <f>I287+I295+I293</f>
        <v>#REF!</v>
      </c>
      <c r="J286" s="284" t="e">
        <f>J287+J295+J293</f>
        <v>#REF!</v>
      </c>
      <c r="K286" s="390">
        <v>884.9</v>
      </c>
      <c r="L286" s="285">
        <v>468.8</v>
      </c>
      <c r="M286" s="331">
        <f>M287+M295+M293+M294+M291</f>
        <v>0</v>
      </c>
      <c r="N286" s="221">
        <f>N287+N295+N293+N294+N291</f>
        <v>4513</v>
      </c>
    </row>
    <row r="287" spans="1:14" ht="38.25" customHeight="1">
      <c r="A287" s="413" t="s">
        <v>248</v>
      </c>
      <c r="B287" s="447">
        <v>303</v>
      </c>
      <c r="C287" s="310" t="s">
        <v>70</v>
      </c>
      <c r="D287" s="310" t="s">
        <v>66</v>
      </c>
      <c r="E287" s="310" t="s">
        <v>452</v>
      </c>
      <c r="F287" s="414"/>
      <c r="G287" s="433">
        <f>G288+G289</f>
        <v>382.6</v>
      </c>
      <c r="H287" s="433" t="e">
        <f>H288+H289</f>
        <v>#REF!</v>
      </c>
      <c r="I287" s="433" t="e">
        <f>I288+I289</f>
        <v>#REF!</v>
      </c>
      <c r="J287" s="434" t="e">
        <f>J288+J289</f>
        <v>#REF!</v>
      </c>
      <c r="K287" s="435">
        <v>864.1</v>
      </c>
      <c r="L287" s="287">
        <v>460.4</v>
      </c>
      <c r="M287" s="331">
        <f>M288+M289</f>
        <v>0</v>
      </c>
      <c r="N287" s="221">
        <f>N288+N289</f>
        <v>490</v>
      </c>
    </row>
    <row r="288" spans="1:14" ht="31.5" customHeight="1">
      <c r="A288" s="307" t="s">
        <v>262</v>
      </c>
      <c r="B288" s="447">
        <v>303</v>
      </c>
      <c r="C288" s="310" t="s">
        <v>70</v>
      </c>
      <c r="D288" s="309" t="s">
        <v>66</v>
      </c>
      <c r="E288" s="310" t="s">
        <v>452</v>
      </c>
      <c r="F288" s="272">
        <v>200</v>
      </c>
      <c r="G288" s="269">
        <v>373</v>
      </c>
      <c r="H288" s="265" t="e">
        <f>SUM(#REF!,#REF!,H323)</f>
        <v>#REF!</v>
      </c>
      <c r="I288" s="286" t="e">
        <f>H288/G288</f>
        <v>#REF!</v>
      </c>
      <c r="J288" s="246" t="e">
        <f>H288-G288</f>
        <v>#REF!</v>
      </c>
      <c r="K288" s="371">
        <v>822.5</v>
      </c>
      <c r="L288" s="249">
        <v>457.3</v>
      </c>
      <c r="M288" s="117"/>
      <c r="N288" s="213">
        <v>414</v>
      </c>
    </row>
    <row r="289" spans="1:14" ht="30" customHeight="1">
      <c r="A289" s="307" t="s">
        <v>279</v>
      </c>
      <c r="B289" s="447">
        <v>303</v>
      </c>
      <c r="C289" s="310" t="s">
        <v>70</v>
      </c>
      <c r="D289" s="310" t="s">
        <v>66</v>
      </c>
      <c r="E289" s="310" t="s">
        <v>452</v>
      </c>
      <c r="F289" s="272">
        <v>800</v>
      </c>
      <c r="G289" s="269">
        <v>9.6</v>
      </c>
      <c r="H289" s="265" t="e">
        <f>SUM(#REF!,H323,H324)</f>
        <v>#REF!</v>
      </c>
      <c r="I289" s="286" t="e">
        <f>H289/G289</f>
        <v>#REF!</v>
      </c>
      <c r="J289" s="246" t="e">
        <f>H289-G289</f>
        <v>#REF!</v>
      </c>
      <c r="K289" s="371">
        <v>41.6</v>
      </c>
      <c r="L289" s="249">
        <v>3.1</v>
      </c>
      <c r="M289" s="117"/>
      <c r="N289" s="213">
        <v>76</v>
      </c>
    </row>
    <row r="290" spans="1:14" ht="24.75" customHeight="1" hidden="1">
      <c r="A290" s="352" t="s">
        <v>223</v>
      </c>
      <c r="B290" s="447">
        <v>303</v>
      </c>
      <c r="C290" s="268" t="s">
        <v>75</v>
      </c>
      <c r="D290" s="268" t="s">
        <v>71</v>
      </c>
      <c r="E290" s="268" t="s">
        <v>217</v>
      </c>
      <c r="F290" s="272"/>
      <c r="G290" s="269">
        <f>G291+G292</f>
        <v>443</v>
      </c>
      <c r="H290" s="269" t="e">
        <f>H291+H292</f>
        <v>#REF!</v>
      </c>
      <c r="I290" s="269" t="e">
        <f>I291+I292</f>
        <v>#REF!</v>
      </c>
      <c r="J290" s="270" t="e">
        <f>J291+J292</f>
        <v>#REF!</v>
      </c>
      <c r="K290" s="386"/>
      <c r="L290" s="271">
        <v>0</v>
      </c>
      <c r="M290" s="332">
        <v>0</v>
      </c>
      <c r="N290" s="136"/>
    </row>
    <row r="291" spans="1:14" ht="24.75" customHeight="1" hidden="1">
      <c r="A291" s="352" t="s">
        <v>223</v>
      </c>
      <c r="B291" s="447">
        <v>303</v>
      </c>
      <c r="C291" s="268" t="s">
        <v>75</v>
      </c>
      <c r="D291" s="268" t="s">
        <v>71</v>
      </c>
      <c r="E291" s="268" t="s">
        <v>217</v>
      </c>
      <c r="F291" s="272">
        <v>100</v>
      </c>
      <c r="G291" s="269">
        <v>373</v>
      </c>
      <c r="H291" s="265" t="e">
        <f>SUM(#REF!,H325,H326)</f>
        <v>#REF!</v>
      </c>
      <c r="I291" s="286" t="e">
        <f>H291/G291</f>
        <v>#REF!</v>
      </c>
      <c r="J291" s="246" t="e">
        <f>H291-G291</f>
        <v>#REF!</v>
      </c>
      <c r="K291" s="371"/>
      <c r="L291" s="249"/>
      <c r="M291" s="117"/>
      <c r="N291" s="213"/>
    </row>
    <row r="292" spans="1:14" ht="24.75" customHeight="1" hidden="1">
      <c r="A292" s="352" t="s">
        <v>224</v>
      </c>
      <c r="B292" s="447">
        <v>303</v>
      </c>
      <c r="C292" s="268" t="s">
        <v>75</v>
      </c>
      <c r="D292" s="268" t="s">
        <v>71</v>
      </c>
      <c r="E292" s="268" t="s">
        <v>217</v>
      </c>
      <c r="F292" s="272">
        <v>200</v>
      </c>
      <c r="G292" s="269">
        <v>70</v>
      </c>
      <c r="H292" s="265">
        <f>SUM(H323:H323,H326,H327)</f>
        <v>190</v>
      </c>
      <c r="I292" s="286">
        <f>H292/G292</f>
        <v>2.7142857142857144</v>
      </c>
      <c r="J292" s="246">
        <f>H292-G292</f>
        <v>120</v>
      </c>
      <c r="K292" s="371"/>
      <c r="L292" s="249"/>
      <c r="M292" s="117"/>
      <c r="N292" s="213"/>
    </row>
    <row r="293" spans="1:14" ht="24.75" customHeight="1" hidden="1">
      <c r="A293" s="352" t="s">
        <v>191</v>
      </c>
      <c r="B293" s="447">
        <v>303</v>
      </c>
      <c r="C293" s="268" t="s">
        <v>75</v>
      </c>
      <c r="D293" s="268" t="s">
        <v>71</v>
      </c>
      <c r="E293" s="268">
        <v>5222211</v>
      </c>
      <c r="F293" s="272">
        <v>200</v>
      </c>
      <c r="G293" s="269">
        <v>1600</v>
      </c>
      <c r="H293" s="269" t="e">
        <f aca="true" t="shared" si="31" ref="H293:J294">H295</f>
        <v>#REF!</v>
      </c>
      <c r="I293" s="269" t="e">
        <f t="shared" si="31"/>
        <v>#REF!</v>
      </c>
      <c r="J293" s="270" t="e">
        <f t="shared" si="31"/>
        <v>#REF!</v>
      </c>
      <c r="K293" s="386"/>
      <c r="L293" s="271"/>
      <c r="M293" s="117"/>
      <c r="N293" s="213"/>
    </row>
    <row r="294" spans="1:14" ht="24.75" customHeight="1" hidden="1">
      <c r="A294" s="352" t="s">
        <v>191</v>
      </c>
      <c r="B294" s="447">
        <v>303</v>
      </c>
      <c r="C294" s="268" t="s">
        <v>75</v>
      </c>
      <c r="D294" s="268" t="s">
        <v>71</v>
      </c>
      <c r="E294" s="268">
        <v>5222211</v>
      </c>
      <c r="F294" s="272">
        <v>400</v>
      </c>
      <c r="G294" s="269">
        <v>1600</v>
      </c>
      <c r="H294" s="269" t="e">
        <f t="shared" si="31"/>
        <v>#REF!</v>
      </c>
      <c r="I294" s="269" t="e">
        <f t="shared" si="31"/>
        <v>#REF!</v>
      </c>
      <c r="J294" s="270" t="e">
        <f t="shared" si="31"/>
        <v>#REF!</v>
      </c>
      <c r="K294" s="386"/>
      <c r="L294" s="271"/>
      <c r="M294" s="117"/>
      <c r="N294" s="213"/>
    </row>
    <row r="295" spans="1:14" ht="32.25" customHeight="1" hidden="1">
      <c r="A295" s="352" t="s">
        <v>441</v>
      </c>
      <c r="B295" s="447">
        <v>303</v>
      </c>
      <c r="C295" s="264" t="s">
        <v>75</v>
      </c>
      <c r="D295" s="264" t="s">
        <v>71</v>
      </c>
      <c r="E295" s="264" t="s">
        <v>323</v>
      </c>
      <c r="F295" s="272"/>
      <c r="G295" s="269">
        <f aca="true" t="shared" si="32" ref="G295:N295">G296</f>
        <v>6832.7</v>
      </c>
      <c r="H295" s="269" t="e">
        <f t="shared" si="32"/>
        <v>#REF!</v>
      </c>
      <c r="I295" s="269" t="e">
        <f t="shared" si="32"/>
        <v>#REF!</v>
      </c>
      <c r="J295" s="270" t="e">
        <f t="shared" si="32"/>
        <v>#REF!</v>
      </c>
      <c r="K295" s="386"/>
      <c r="L295" s="287">
        <f>L296+L297</f>
        <v>0</v>
      </c>
      <c r="M295" s="332">
        <f t="shared" si="32"/>
        <v>0</v>
      </c>
      <c r="N295" s="136">
        <f t="shared" si="32"/>
        <v>4023</v>
      </c>
    </row>
    <row r="296" spans="1:14" ht="58.5" customHeight="1" hidden="1">
      <c r="A296" s="352" t="s">
        <v>324</v>
      </c>
      <c r="B296" s="447">
        <v>303</v>
      </c>
      <c r="C296" s="268" t="s">
        <v>75</v>
      </c>
      <c r="D296" s="268" t="s">
        <v>71</v>
      </c>
      <c r="E296" s="268" t="s">
        <v>440</v>
      </c>
      <c r="F296" s="272">
        <v>400</v>
      </c>
      <c r="G296" s="269">
        <v>6832.7</v>
      </c>
      <c r="H296" s="265" t="e">
        <f>SUM(H322:H322,H324,H325)</f>
        <v>#REF!</v>
      </c>
      <c r="I296" s="286" t="e">
        <f>H296/G296</f>
        <v>#REF!</v>
      </c>
      <c r="J296" s="246" t="e">
        <f>H296-G296</f>
        <v>#REF!</v>
      </c>
      <c r="K296" s="371"/>
      <c r="L296" s="263"/>
      <c r="M296" s="117"/>
      <c r="N296" s="213">
        <v>4023</v>
      </c>
    </row>
    <row r="297" spans="1:14" ht="6.75" customHeight="1" hidden="1">
      <c r="A297" s="352" t="s">
        <v>324</v>
      </c>
      <c r="B297" s="447">
        <v>303</v>
      </c>
      <c r="C297" s="268" t="s">
        <v>75</v>
      </c>
      <c r="D297" s="268" t="s">
        <v>71</v>
      </c>
      <c r="E297" s="268" t="s">
        <v>440</v>
      </c>
      <c r="F297" s="272">
        <v>830</v>
      </c>
      <c r="G297" s="269">
        <v>6832.7</v>
      </c>
      <c r="H297" s="265">
        <f>SUM(H323:H323,H325,H326)</f>
        <v>190</v>
      </c>
      <c r="I297" s="286">
        <f>H297/G297</f>
        <v>0.027807455325127694</v>
      </c>
      <c r="J297" s="246">
        <f>H297-G297</f>
        <v>-6642.7</v>
      </c>
      <c r="K297" s="371"/>
      <c r="L297" s="249"/>
      <c r="M297" s="117"/>
      <c r="N297" s="213">
        <v>0</v>
      </c>
    </row>
    <row r="298" spans="1:14" ht="37.5" customHeight="1" hidden="1">
      <c r="A298" s="307" t="s">
        <v>262</v>
      </c>
      <c r="B298" s="447">
        <v>303</v>
      </c>
      <c r="C298" s="310" t="s">
        <v>70</v>
      </c>
      <c r="D298" s="310" t="s">
        <v>66</v>
      </c>
      <c r="E298" s="268" t="s">
        <v>466</v>
      </c>
      <c r="F298" s="272">
        <v>200</v>
      </c>
      <c r="G298" s="269"/>
      <c r="H298" s="265"/>
      <c r="I298" s="286"/>
      <c r="J298" s="246"/>
      <c r="K298" s="371">
        <v>0</v>
      </c>
      <c r="L298" s="249">
        <v>0</v>
      </c>
      <c r="M298" s="117"/>
      <c r="N298" s="213"/>
    </row>
    <row r="299" spans="1:14" ht="29.25" customHeight="1">
      <c r="A299" s="352" t="s">
        <v>34</v>
      </c>
      <c r="B299" s="447">
        <v>303</v>
      </c>
      <c r="C299" s="310" t="s">
        <v>70</v>
      </c>
      <c r="D299" s="268" t="s">
        <v>459</v>
      </c>
      <c r="E299" s="268" t="s">
        <v>476</v>
      </c>
      <c r="F299" s="272">
        <v>200</v>
      </c>
      <c r="G299" s="269"/>
      <c r="H299" s="265"/>
      <c r="I299" s="286"/>
      <c r="J299" s="246"/>
      <c r="K299" s="371">
        <v>20.8</v>
      </c>
      <c r="L299" s="249">
        <v>8.4</v>
      </c>
      <c r="M299" s="117"/>
      <c r="N299" s="213"/>
    </row>
    <row r="300" spans="1:14" ht="34.5" customHeight="1">
      <c r="A300" s="436" t="s">
        <v>251</v>
      </c>
      <c r="B300" s="447">
        <v>303</v>
      </c>
      <c r="C300" s="437" t="s">
        <v>70</v>
      </c>
      <c r="D300" s="437" t="s">
        <v>68</v>
      </c>
      <c r="E300" s="438"/>
      <c r="F300" s="439"/>
      <c r="G300" s="440"/>
      <c r="H300" s="441"/>
      <c r="I300" s="442"/>
      <c r="J300" s="443"/>
      <c r="K300" s="403">
        <v>6</v>
      </c>
      <c r="L300" s="404">
        <v>0</v>
      </c>
      <c r="M300" s="117"/>
      <c r="N300" s="213"/>
    </row>
    <row r="301" spans="1:14" ht="31.5" customHeight="1">
      <c r="A301" s="352" t="s">
        <v>460</v>
      </c>
      <c r="B301" s="447">
        <v>303</v>
      </c>
      <c r="C301" s="310" t="s">
        <v>70</v>
      </c>
      <c r="D301" s="310" t="s">
        <v>68</v>
      </c>
      <c r="E301" s="268" t="s">
        <v>259</v>
      </c>
      <c r="F301" s="272">
        <v>200</v>
      </c>
      <c r="G301" s="269"/>
      <c r="H301" s="265"/>
      <c r="I301" s="286"/>
      <c r="J301" s="246"/>
      <c r="K301" s="371">
        <v>6</v>
      </c>
      <c r="L301" s="249">
        <v>0</v>
      </c>
      <c r="M301" s="117"/>
      <c r="N301" s="213"/>
    </row>
    <row r="302" spans="1:14" ht="24.75" customHeight="1">
      <c r="A302" s="306" t="s">
        <v>49</v>
      </c>
      <c r="B302" s="447">
        <v>303</v>
      </c>
      <c r="C302" s="232">
        <v>10</v>
      </c>
      <c r="D302" s="232" t="s">
        <v>66</v>
      </c>
      <c r="E302" s="256"/>
      <c r="F302" s="256"/>
      <c r="G302" s="233">
        <f aca="true" t="shared" si="33" ref="G302:J304">G303</f>
        <v>540.8</v>
      </c>
      <c r="H302" s="233">
        <f t="shared" si="33"/>
        <v>576.7</v>
      </c>
      <c r="I302" s="233">
        <f t="shared" si="33"/>
        <v>1.0663831360946747</v>
      </c>
      <c r="J302" s="234">
        <f t="shared" si="33"/>
        <v>35.90000000000009</v>
      </c>
      <c r="K302" s="382">
        <v>164.1</v>
      </c>
      <c r="L302" s="235">
        <v>82.1</v>
      </c>
      <c r="M302" s="314">
        <f aca="true" t="shared" si="34" ref="M302:N304">M303</f>
        <v>0</v>
      </c>
      <c r="N302" s="126">
        <f t="shared" si="34"/>
        <v>0</v>
      </c>
    </row>
    <row r="303" spans="1:14" ht="54" customHeight="1">
      <c r="A303" s="307" t="s">
        <v>50</v>
      </c>
      <c r="B303" s="447">
        <v>303</v>
      </c>
      <c r="C303" s="242">
        <v>10</v>
      </c>
      <c r="D303" s="242" t="s">
        <v>66</v>
      </c>
      <c r="E303" s="242" t="s">
        <v>280</v>
      </c>
      <c r="F303" s="242"/>
      <c r="G303" s="244">
        <f t="shared" si="33"/>
        <v>540.8</v>
      </c>
      <c r="H303" s="244">
        <f t="shared" si="33"/>
        <v>576.7</v>
      </c>
      <c r="I303" s="244">
        <f t="shared" si="33"/>
        <v>1.0663831360946747</v>
      </c>
      <c r="J303" s="255">
        <f t="shared" si="33"/>
        <v>35.90000000000009</v>
      </c>
      <c r="K303" s="383">
        <v>164.1</v>
      </c>
      <c r="L303" s="243">
        <v>82.1</v>
      </c>
      <c r="M303" s="313">
        <f t="shared" si="34"/>
        <v>0</v>
      </c>
      <c r="N303" s="120">
        <f t="shared" si="34"/>
        <v>0</v>
      </c>
    </row>
    <row r="304" spans="1:14" ht="66" customHeight="1">
      <c r="A304" s="307" t="s">
        <v>51</v>
      </c>
      <c r="B304" s="447">
        <v>303</v>
      </c>
      <c r="C304" s="242">
        <v>10</v>
      </c>
      <c r="D304" s="242" t="s">
        <v>66</v>
      </c>
      <c r="E304" s="242" t="s">
        <v>280</v>
      </c>
      <c r="F304" s="242"/>
      <c r="G304" s="244">
        <f t="shared" si="33"/>
        <v>540.8</v>
      </c>
      <c r="H304" s="244">
        <f t="shared" si="33"/>
        <v>576.7</v>
      </c>
      <c r="I304" s="244">
        <f t="shared" si="33"/>
        <v>1.0663831360946747</v>
      </c>
      <c r="J304" s="255">
        <f t="shared" si="33"/>
        <v>35.90000000000009</v>
      </c>
      <c r="K304" s="383">
        <v>164.1</v>
      </c>
      <c r="L304" s="243">
        <v>82.1</v>
      </c>
      <c r="M304" s="313">
        <f t="shared" si="34"/>
        <v>0</v>
      </c>
      <c r="N304" s="120">
        <f t="shared" si="34"/>
        <v>0</v>
      </c>
    </row>
    <row r="305" spans="1:14" ht="31.5" customHeight="1" thickBot="1">
      <c r="A305" s="360" t="s">
        <v>52</v>
      </c>
      <c r="B305" s="447">
        <v>303</v>
      </c>
      <c r="C305" s="361">
        <v>10</v>
      </c>
      <c r="D305" s="361" t="s">
        <v>66</v>
      </c>
      <c r="E305" s="361" t="s">
        <v>280</v>
      </c>
      <c r="F305" s="361">
        <v>300</v>
      </c>
      <c r="G305" s="362">
        <v>540.8</v>
      </c>
      <c r="H305" s="363">
        <v>576.7</v>
      </c>
      <c r="I305" s="364">
        <f>H305/G305</f>
        <v>1.0663831360946747</v>
      </c>
      <c r="J305" s="365">
        <f>H305-G305</f>
        <v>35.90000000000009</v>
      </c>
      <c r="K305" s="391">
        <v>164.1</v>
      </c>
      <c r="L305" s="366">
        <v>82.1</v>
      </c>
      <c r="M305" s="117"/>
      <c r="N305" s="213"/>
    </row>
    <row r="306" spans="1:14" ht="24.75" customHeight="1" hidden="1">
      <c r="A306" s="333" t="s">
        <v>53</v>
      </c>
      <c r="B306" s="333"/>
      <c r="C306" s="251">
        <v>10</v>
      </c>
      <c r="D306" s="251" t="s">
        <v>67</v>
      </c>
      <c r="E306" s="251"/>
      <c r="F306" s="251"/>
      <c r="G306" s="250">
        <f>G307+G309+G310+G311+G312+G314</f>
        <v>3491.1000000000004</v>
      </c>
      <c r="H306" s="250">
        <f>H307+H309+H310+H311+H312+H314</f>
        <v>26808.2</v>
      </c>
      <c r="I306" s="250" t="e">
        <f>I307+I309+I310+I311+I312+I314</f>
        <v>#DIV/0!</v>
      </c>
      <c r="J306" s="334">
        <f>J307+J309+J310+J311+J312+J314</f>
        <v>23317.100000000002</v>
      </c>
      <c r="K306" s="392"/>
      <c r="L306" s="335">
        <f>L307+L309+L310+L311+L312+L314+L308</f>
        <v>0</v>
      </c>
      <c r="M306" s="103">
        <f>M307+M309+M310+M311+M312+M314+M308</f>
        <v>0</v>
      </c>
      <c r="N306" s="124">
        <f>N307+N309+N310+N311+N312+N314+N308</f>
        <v>8609</v>
      </c>
    </row>
    <row r="307" spans="1:14" ht="47.25" hidden="1">
      <c r="A307" s="241" t="s">
        <v>185</v>
      </c>
      <c r="B307" s="241"/>
      <c r="C307" s="242">
        <v>10</v>
      </c>
      <c r="D307" s="242" t="s">
        <v>67</v>
      </c>
      <c r="E307" s="242" t="s">
        <v>204</v>
      </c>
      <c r="F307" s="242">
        <v>300</v>
      </c>
      <c r="G307" s="244"/>
      <c r="H307" s="244">
        <f>H310+H312</f>
        <v>1892</v>
      </c>
      <c r="I307" s="245" t="e">
        <f>H307/G307</f>
        <v>#DIV/0!</v>
      </c>
      <c r="J307" s="246">
        <f aca="true" t="shared" si="35" ref="J307:J314">H307-G307</f>
        <v>1892</v>
      </c>
      <c r="K307" s="371"/>
      <c r="L307" s="288"/>
      <c r="M307" s="117"/>
      <c r="N307" s="213"/>
    </row>
    <row r="308" spans="1:14" ht="47.25" hidden="1">
      <c r="A308" s="241" t="s">
        <v>205</v>
      </c>
      <c r="B308" s="241"/>
      <c r="C308" s="242">
        <v>10</v>
      </c>
      <c r="D308" s="242" t="s">
        <v>67</v>
      </c>
      <c r="E308" s="242">
        <v>1008820</v>
      </c>
      <c r="F308" s="242">
        <v>300</v>
      </c>
      <c r="G308" s="244"/>
      <c r="H308" s="244">
        <f>H311+H313</f>
        <v>1892</v>
      </c>
      <c r="I308" s="245" t="e">
        <f>H308/G308</f>
        <v>#DIV/0!</v>
      </c>
      <c r="J308" s="246">
        <f t="shared" si="35"/>
        <v>1892</v>
      </c>
      <c r="K308" s="371"/>
      <c r="L308" s="288"/>
      <c r="M308" s="117"/>
      <c r="N308" s="213"/>
    </row>
    <row r="309" spans="1:14" ht="40.5" customHeight="1" hidden="1">
      <c r="A309" s="241" t="s">
        <v>188</v>
      </c>
      <c r="B309" s="241"/>
      <c r="C309" s="242">
        <v>10</v>
      </c>
      <c r="D309" s="242" t="s">
        <v>67</v>
      </c>
      <c r="E309" s="242">
        <v>5222701</v>
      </c>
      <c r="F309" s="242">
        <v>300</v>
      </c>
      <c r="G309" s="244"/>
      <c r="H309" s="248">
        <v>1892</v>
      </c>
      <c r="I309" s="245" t="e">
        <f>H309/G309</f>
        <v>#DIV/0!</v>
      </c>
      <c r="J309" s="246">
        <f t="shared" si="35"/>
        <v>1892</v>
      </c>
      <c r="K309" s="371"/>
      <c r="L309" s="288"/>
      <c r="M309" s="117"/>
      <c r="N309" s="213"/>
    </row>
    <row r="310" spans="1:14" ht="47.25" hidden="1">
      <c r="A310" s="241" t="s">
        <v>187</v>
      </c>
      <c r="B310" s="241"/>
      <c r="C310" s="242">
        <v>10</v>
      </c>
      <c r="D310" s="242" t="s">
        <v>67</v>
      </c>
      <c r="E310" s="242">
        <v>5222702</v>
      </c>
      <c r="F310" s="242">
        <v>300</v>
      </c>
      <c r="G310" s="244"/>
      <c r="H310" s="248"/>
      <c r="I310" s="245"/>
      <c r="J310" s="246">
        <f t="shared" si="35"/>
        <v>0</v>
      </c>
      <c r="K310" s="371"/>
      <c r="L310" s="288"/>
      <c r="M310" s="117"/>
      <c r="N310" s="213"/>
    </row>
    <row r="311" spans="1:14" ht="30.75" customHeight="1" hidden="1">
      <c r="A311" s="241" t="s">
        <v>186</v>
      </c>
      <c r="B311" s="241"/>
      <c r="C311" s="242">
        <v>10</v>
      </c>
      <c r="D311" s="242" t="s">
        <v>67</v>
      </c>
      <c r="E311" s="242">
        <v>5222703</v>
      </c>
      <c r="F311" s="242">
        <v>300</v>
      </c>
      <c r="G311" s="244"/>
      <c r="H311" s="248">
        <v>1892</v>
      </c>
      <c r="I311" s="245" t="e">
        <f>H311/G311</f>
        <v>#DIV/0!</v>
      </c>
      <c r="J311" s="246">
        <f t="shared" si="35"/>
        <v>1892</v>
      </c>
      <c r="K311" s="371"/>
      <c r="L311" s="288"/>
      <c r="M311" s="117"/>
      <c r="N311" s="213"/>
    </row>
    <row r="312" spans="1:14" ht="56.25" customHeight="1" hidden="1">
      <c r="A312" s="241" t="s">
        <v>296</v>
      </c>
      <c r="B312" s="241"/>
      <c r="C312" s="242">
        <v>10</v>
      </c>
      <c r="D312" s="242" t="s">
        <v>67</v>
      </c>
      <c r="E312" s="242" t="s">
        <v>424</v>
      </c>
      <c r="F312" s="242">
        <v>300</v>
      </c>
      <c r="G312" s="244">
        <v>569.7</v>
      </c>
      <c r="H312" s="248">
        <v>1892</v>
      </c>
      <c r="I312" s="245">
        <f>H312/G312</f>
        <v>3.32104616464806</v>
      </c>
      <c r="J312" s="246">
        <f t="shared" si="35"/>
        <v>1322.3</v>
      </c>
      <c r="K312" s="371"/>
      <c r="L312" s="263"/>
      <c r="M312" s="117"/>
      <c r="N312" s="213">
        <v>670</v>
      </c>
    </row>
    <row r="313" spans="1:14" ht="205.5" customHeight="1" hidden="1">
      <c r="A313" s="289" t="s">
        <v>434</v>
      </c>
      <c r="B313" s="289"/>
      <c r="C313" s="242">
        <v>10</v>
      </c>
      <c r="D313" s="242" t="s">
        <v>67</v>
      </c>
      <c r="E313" s="242" t="s">
        <v>132</v>
      </c>
      <c r="F313" s="242" t="s">
        <v>89</v>
      </c>
      <c r="G313" s="244"/>
      <c r="H313" s="248"/>
      <c r="I313" s="245" t="e">
        <f>H313/G313</f>
        <v>#DIV/0!</v>
      </c>
      <c r="J313" s="246">
        <f t="shared" si="35"/>
        <v>0</v>
      </c>
      <c r="K313" s="371"/>
      <c r="L313" s="249"/>
      <c r="M313" s="117"/>
      <c r="N313" s="213"/>
    </row>
    <row r="314" spans="1:14" ht="93" customHeight="1" hidden="1">
      <c r="A314" s="289" t="s">
        <v>166</v>
      </c>
      <c r="B314" s="289"/>
      <c r="C314" s="242">
        <v>10</v>
      </c>
      <c r="D314" s="242" t="s">
        <v>67</v>
      </c>
      <c r="E314" s="242" t="s">
        <v>295</v>
      </c>
      <c r="F314" s="242">
        <v>300</v>
      </c>
      <c r="G314" s="244">
        <v>2921.4</v>
      </c>
      <c r="H314" s="239">
        <v>19240.2</v>
      </c>
      <c r="I314" s="245">
        <f>H314/G314</f>
        <v>6.585951940850277</v>
      </c>
      <c r="J314" s="246">
        <f t="shared" si="35"/>
        <v>16318.800000000001</v>
      </c>
      <c r="K314" s="371"/>
      <c r="L314" s="249"/>
      <c r="M314" s="117"/>
      <c r="N314" s="213">
        <v>7939</v>
      </c>
    </row>
    <row r="315" spans="1:14" ht="27" customHeight="1" hidden="1">
      <c r="A315" s="231" t="s">
        <v>319</v>
      </c>
      <c r="B315" s="231"/>
      <c r="C315" s="232">
        <v>10</v>
      </c>
      <c r="D315" s="232" t="s">
        <v>74</v>
      </c>
      <c r="E315" s="256"/>
      <c r="F315" s="256"/>
      <c r="G315" s="233" t="e">
        <f aca="true" t="shared" si="36" ref="G315:N315">G316</f>
        <v>#REF!</v>
      </c>
      <c r="H315" s="233" t="e">
        <f t="shared" si="36"/>
        <v>#REF!</v>
      </c>
      <c r="I315" s="233" t="e">
        <f t="shared" si="36"/>
        <v>#REF!</v>
      </c>
      <c r="J315" s="234" t="e">
        <f t="shared" si="36"/>
        <v>#REF!</v>
      </c>
      <c r="K315" s="382"/>
      <c r="L315" s="235">
        <f t="shared" si="36"/>
        <v>0</v>
      </c>
      <c r="M315" s="105">
        <f t="shared" si="36"/>
        <v>0</v>
      </c>
      <c r="N315" s="126">
        <f t="shared" si="36"/>
        <v>0</v>
      </c>
    </row>
    <row r="316" spans="1:14" ht="81.75" customHeight="1" hidden="1">
      <c r="A316" s="241" t="s">
        <v>320</v>
      </c>
      <c r="B316" s="241"/>
      <c r="C316" s="242">
        <v>10</v>
      </c>
      <c r="D316" s="242" t="s">
        <v>74</v>
      </c>
      <c r="E316" s="242" t="s">
        <v>420</v>
      </c>
      <c r="F316" s="242"/>
      <c r="G316" s="244" t="e">
        <f>G317</f>
        <v>#REF!</v>
      </c>
      <c r="H316" s="244" t="e">
        <f>H317</f>
        <v>#REF!</v>
      </c>
      <c r="I316" s="244" t="e">
        <f>I317</f>
        <v>#REF!</v>
      </c>
      <c r="J316" s="255" t="e">
        <f>J317</f>
        <v>#REF!</v>
      </c>
      <c r="K316" s="383"/>
      <c r="L316" s="243"/>
      <c r="M316" s="59">
        <f>M317</f>
        <v>0</v>
      </c>
      <c r="N316" s="120"/>
    </row>
    <row r="317" spans="1:14" ht="18.75" hidden="1">
      <c r="A317" s="231" t="s">
        <v>47</v>
      </c>
      <c r="B317" s="231"/>
      <c r="C317" s="232">
        <v>11</v>
      </c>
      <c r="D317" s="232"/>
      <c r="E317" s="232"/>
      <c r="F317" s="232"/>
      <c r="G317" s="233" t="e">
        <f>G319+#REF!</f>
        <v>#REF!</v>
      </c>
      <c r="H317" s="233" t="e">
        <f>H319+#REF!</f>
        <v>#REF!</v>
      </c>
      <c r="I317" s="233" t="e">
        <f>I319+#REF!</f>
        <v>#REF!</v>
      </c>
      <c r="J317" s="234" t="e">
        <f>J319+#REF!</f>
        <v>#REF!</v>
      </c>
      <c r="K317" s="382"/>
      <c r="L317" s="235">
        <f>L318</f>
        <v>0</v>
      </c>
      <c r="M317" s="105">
        <f>M318</f>
        <v>0</v>
      </c>
      <c r="N317" s="126">
        <f>N318</f>
        <v>280</v>
      </c>
    </row>
    <row r="318" spans="1:14" ht="55.5" customHeight="1" hidden="1">
      <c r="A318" s="236" t="s">
        <v>298</v>
      </c>
      <c r="B318" s="236"/>
      <c r="C318" s="242">
        <v>11</v>
      </c>
      <c r="D318" s="242" t="s">
        <v>66</v>
      </c>
      <c r="E318" s="242" t="s">
        <v>297</v>
      </c>
      <c r="F318" s="242">
        <v>200</v>
      </c>
      <c r="G318" s="244"/>
      <c r="H318" s="244" t="e">
        <f>#REF!</f>
        <v>#REF!</v>
      </c>
      <c r="I318" s="245" t="e">
        <f>H318/G318</f>
        <v>#REF!</v>
      </c>
      <c r="J318" s="246" t="e">
        <f>H318-G318</f>
        <v>#REF!</v>
      </c>
      <c r="K318" s="371"/>
      <c r="L318" s="249"/>
      <c r="M318" s="117"/>
      <c r="N318" s="213">
        <v>280</v>
      </c>
    </row>
    <row r="319" spans="1:14" ht="47.25" hidden="1">
      <c r="A319" s="241" t="s">
        <v>189</v>
      </c>
      <c r="B319" s="241"/>
      <c r="C319" s="242">
        <v>11</v>
      </c>
      <c r="D319" s="242" t="s">
        <v>66</v>
      </c>
      <c r="E319" s="242" t="s">
        <v>212</v>
      </c>
      <c r="F319" s="242">
        <v>200</v>
      </c>
      <c r="G319" s="244"/>
      <c r="H319" s="244" t="e">
        <f>H320</f>
        <v>#REF!</v>
      </c>
      <c r="I319" s="245" t="e">
        <f>H319/G319</f>
        <v>#REF!</v>
      </c>
      <c r="J319" s="246" t="e">
        <f>H319-G319</f>
        <v>#REF!</v>
      </c>
      <c r="K319" s="371"/>
      <c r="L319" s="249"/>
      <c r="M319" s="117"/>
      <c r="N319" s="213"/>
    </row>
    <row r="320" spans="1:14" ht="18.75" hidden="1">
      <c r="A320" s="231" t="s">
        <v>200</v>
      </c>
      <c r="B320" s="231"/>
      <c r="C320" s="232">
        <v>12</v>
      </c>
      <c r="D320" s="232"/>
      <c r="E320" s="232"/>
      <c r="F320" s="232"/>
      <c r="G320" s="233" t="e">
        <f>#REF!</f>
        <v>#REF!</v>
      </c>
      <c r="H320" s="233" t="e">
        <f>#REF!</f>
        <v>#REF!</v>
      </c>
      <c r="I320" s="233" t="e">
        <f>#REF!</f>
        <v>#REF!</v>
      </c>
      <c r="J320" s="234" t="e">
        <f>#REF!</f>
        <v>#REF!</v>
      </c>
      <c r="K320" s="382"/>
      <c r="L320" s="235">
        <f>L321+L322</f>
        <v>0</v>
      </c>
      <c r="M320" s="105" t="e">
        <f>M321+M322</f>
        <v>#REF!</v>
      </c>
      <c r="N320" s="126">
        <f>N321+N322</f>
        <v>340</v>
      </c>
    </row>
    <row r="321" spans="1:14" ht="18.75" hidden="1">
      <c r="A321" s="241" t="s">
        <v>80</v>
      </c>
      <c r="B321" s="241"/>
      <c r="C321" s="242">
        <v>12</v>
      </c>
      <c r="D321" s="242" t="s">
        <v>66</v>
      </c>
      <c r="E321" s="242" t="s">
        <v>294</v>
      </c>
      <c r="F321" s="242">
        <v>200</v>
      </c>
      <c r="G321" s="244" t="e">
        <f>#REF!</f>
        <v>#REF!</v>
      </c>
      <c r="H321" s="244" t="e">
        <f>#REF!</f>
        <v>#REF!</v>
      </c>
      <c r="I321" s="244" t="e">
        <f>#REF!</f>
        <v>#REF!</v>
      </c>
      <c r="J321" s="255" t="e">
        <f>#REF!</f>
        <v>#REF!</v>
      </c>
      <c r="K321" s="383"/>
      <c r="L321" s="243"/>
      <c r="M321" s="120" t="e">
        <f>#REF!</f>
        <v>#REF!</v>
      </c>
      <c r="N321" s="120">
        <v>150</v>
      </c>
    </row>
    <row r="322" spans="1:14" ht="21" customHeight="1" hidden="1" thickBot="1">
      <c r="A322" s="241" t="s">
        <v>35</v>
      </c>
      <c r="B322" s="241"/>
      <c r="C322" s="242">
        <v>12</v>
      </c>
      <c r="D322" s="242" t="s">
        <v>69</v>
      </c>
      <c r="E322" s="242" t="s">
        <v>294</v>
      </c>
      <c r="F322" s="242">
        <v>200</v>
      </c>
      <c r="G322" s="244" t="e">
        <f>#REF!</f>
        <v>#REF!</v>
      </c>
      <c r="H322" s="244" t="e">
        <f>#REF!</f>
        <v>#REF!</v>
      </c>
      <c r="I322" s="244" t="e">
        <f>#REF!</f>
        <v>#REF!</v>
      </c>
      <c r="J322" s="255" t="e">
        <f>#REF!</f>
        <v>#REF!</v>
      </c>
      <c r="K322" s="383"/>
      <c r="L322" s="243"/>
      <c r="M322" s="120" t="e">
        <f>#REF!</f>
        <v>#REF!</v>
      </c>
      <c r="N322" s="120">
        <v>190</v>
      </c>
    </row>
    <row r="323" spans="1:12" ht="18" hidden="1">
      <c r="A323" s="241" t="s">
        <v>21</v>
      </c>
      <c r="B323" s="241"/>
      <c r="C323" s="242">
        <v>12</v>
      </c>
      <c r="D323" s="242" t="s">
        <v>68</v>
      </c>
      <c r="E323" s="242" t="s">
        <v>155</v>
      </c>
      <c r="F323" s="242">
        <v>500</v>
      </c>
      <c r="G323" s="248"/>
      <c r="H323" s="239">
        <v>190</v>
      </c>
      <c r="I323" s="290" t="e">
        <f>H323/G323</f>
        <v>#DIV/0!</v>
      </c>
      <c r="J323" s="248">
        <f aca="true" t="shared" si="37" ref="J323:J340">H323-G323</f>
        <v>190</v>
      </c>
      <c r="K323" s="303"/>
      <c r="L323" s="291"/>
    </row>
    <row r="324" spans="1:12" ht="18" hidden="1">
      <c r="A324" s="241" t="s">
        <v>111</v>
      </c>
      <c r="B324" s="241"/>
      <c r="C324" s="242" t="s">
        <v>68</v>
      </c>
      <c r="D324" s="242" t="s">
        <v>74</v>
      </c>
      <c r="E324" s="242"/>
      <c r="F324" s="242"/>
      <c r="G324" s="248">
        <f>SUM(G326:G327)</f>
        <v>0</v>
      </c>
      <c r="H324" s="248">
        <f>SUM(H326:H327)</f>
        <v>0</v>
      </c>
      <c r="I324" s="290" t="e">
        <f>H324/G324</f>
        <v>#DIV/0!</v>
      </c>
      <c r="J324" s="248">
        <f t="shared" si="37"/>
        <v>0</v>
      </c>
      <c r="K324" s="303"/>
      <c r="L324" s="291"/>
    </row>
    <row r="325" spans="1:12" ht="0.75" customHeight="1" hidden="1">
      <c r="A325" s="241" t="s">
        <v>112</v>
      </c>
      <c r="B325" s="241"/>
      <c r="C325" s="242" t="s">
        <v>68</v>
      </c>
      <c r="D325" s="242" t="s">
        <v>74</v>
      </c>
      <c r="E325" s="242" t="s">
        <v>110</v>
      </c>
      <c r="F325" s="242"/>
      <c r="G325" s="248">
        <f>G326</f>
        <v>0</v>
      </c>
      <c r="H325" s="239">
        <f>H326</f>
        <v>0</v>
      </c>
      <c r="I325" s="290" t="e">
        <f>H325/G325</f>
        <v>#DIV/0!</v>
      </c>
      <c r="J325" s="248">
        <f t="shared" si="37"/>
        <v>0</v>
      </c>
      <c r="K325" s="303"/>
      <c r="L325" s="291"/>
    </row>
    <row r="326" spans="1:12" ht="31.5" hidden="1">
      <c r="A326" s="241" t="s">
        <v>11</v>
      </c>
      <c r="B326" s="241"/>
      <c r="C326" s="242" t="s">
        <v>68</v>
      </c>
      <c r="D326" s="242" t="s">
        <v>74</v>
      </c>
      <c r="E326" s="242" t="s">
        <v>110</v>
      </c>
      <c r="F326" s="242">
        <v>500</v>
      </c>
      <c r="G326" s="248"/>
      <c r="H326" s="239"/>
      <c r="I326" s="290" t="e">
        <f>H326/G326</f>
        <v>#DIV/0!</v>
      </c>
      <c r="J326" s="248">
        <f t="shared" si="37"/>
        <v>0</v>
      </c>
      <c r="K326" s="303"/>
      <c r="L326" s="291"/>
    </row>
    <row r="327" spans="1:12" ht="15.75" customHeight="1" hidden="1">
      <c r="A327" s="241" t="s">
        <v>113</v>
      </c>
      <c r="B327" s="241"/>
      <c r="C327" s="242" t="s">
        <v>68</v>
      </c>
      <c r="D327" s="242" t="s">
        <v>74</v>
      </c>
      <c r="E327" s="242" t="s">
        <v>159</v>
      </c>
      <c r="F327" s="242">
        <v>500</v>
      </c>
      <c r="G327" s="248"/>
      <c r="H327" s="239"/>
      <c r="I327" s="290" t="e">
        <f>H327/G327</f>
        <v>#DIV/0!</v>
      </c>
      <c r="J327" s="248">
        <f t="shared" si="37"/>
        <v>0</v>
      </c>
      <c r="K327" s="303"/>
      <c r="L327" s="291"/>
    </row>
    <row r="328" spans="1:12" ht="1.5" customHeight="1" hidden="1">
      <c r="A328" s="241" t="s">
        <v>119</v>
      </c>
      <c r="B328" s="241"/>
      <c r="C328" s="242" t="s">
        <v>68</v>
      </c>
      <c r="D328" s="242">
        <v>12</v>
      </c>
      <c r="E328" s="242"/>
      <c r="F328" s="242"/>
      <c r="G328" s="248">
        <f>G329</f>
        <v>0</v>
      </c>
      <c r="H328" s="239"/>
      <c r="I328" s="290"/>
      <c r="J328" s="248">
        <f t="shared" si="37"/>
        <v>0</v>
      </c>
      <c r="K328" s="303"/>
      <c r="L328" s="291"/>
    </row>
    <row r="329" spans="1:12" ht="47.25" hidden="1">
      <c r="A329" s="241" t="s">
        <v>122</v>
      </c>
      <c r="B329" s="241"/>
      <c r="C329" s="242" t="s">
        <v>68</v>
      </c>
      <c r="D329" s="242">
        <v>12</v>
      </c>
      <c r="E329" s="242" t="s">
        <v>120</v>
      </c>
      <c r="F329" s="242"/>
      <c r="G329" s="248">
        <f>G330</f>
        <v>0</v>
      </c>
      <c r="H329" s="239"/>
      <c r="I329" s="290"/>
      <c r="J329" s="248">
        <f t="shared" si="37"/>
        <v>0</v>
      </c>
      <c r="K329" s="303"/>
      <c r="L329" s="291"/>
    </row>
    <row r="330" spans="1:12" ht="3" customHeight="1" hidden="1">
      <c r="A330" s="241" t="s">
        <v>123</v>
      </c>
      <c r="B330" s="241"/>
      <c r="C330" s="242" t="s">
        <v>68</v>
      </c>
      <c r="D330" s="242">
        <v>12</v>
      </c>
      <c r="E330" s="242" t="s">
        <v>120</v>
      </c>
      <c r="F330" s="242" t="s">
        <v>121</v>
      </c>
      <c r="G330" s="248"/>
      <c r="H330" s="239"/>
      <c r="I330" s="290"/>
      <c r="J330" s="248">
        <f t="shared" si="37"/>
        <v>0</v>
      </c>
      <c r="K330" s="303"/>
      <c r="L330" s="291"/>
    </row>
    <row r="331" spans="1:12" ht="19.5" customHeight="1" hidden="1">
      <c r="A331" s="241" t="s">
        <v>54</v>
      </c>
      <c r="B331" s="241"/>
      <c r="C331" s="242">
        <v>10</v>
      </c>
      <c r="D331" s="242" t="s">
        <v>67</v>
      </c>
      <c r="E331" s="242" t="s">
        <v>133</v>
      </c>
      <c r="F331" s="242" t="s">
        <v>89</v>
      </c>
      <c r="G331" s="244"/>
      <c r="H331" s="292"/>
      <c r="I331" s="290" t="e">
        <f>H331/G331</f>
        <v>#DIV/0!</v>
      </c>
      <c r="J331" s="248">
        <f t="shared" si="37"/>
        <v>0</v>
      </c>
      <c r="K331" s="303"/>
      <c r="L331" s="291"/>
    </row>
    <row r="332" spans="1:12" ht="18" hidden="1">
      <c r="A332" s="241" t="s">
        <v>129</v>
      </c>
      <c r="B332" s="241"/>
      <c r="C332" s="242">
        <v>10</v>
      </c>
      <c r="D332" s="242" t="s">
        <v>67</v>
      </c>
      <c r="E332" s="242" t="s">
        <v>31</v>
      </c>
      <c r="F332" s="242"/>
      <c r="G332" s="244"/>
      <c r="H332" s="244">
        <f>SUM(H333:H335)</f>
        <v>797</v>
      </c>
      <c r="I332" s="290" t="e">
        <f>H332/G332</f>
        <v>#DIV/0!</v>
      </c>
      <c r="J332" s="248">
        <f t="shared" si="37"/>
        <v>797</v>
      </c>
      <c r="K332" s="303"/>
      <c r="L332" s="291"/>
    </row>
    <row r="333" spans="1:12" ht="31.5" hidden="1">
      <c r="A333" s="241" t="s">
        <v>135</v>
      </c>
      <c r="B333" s="241"/>
      <c r="C333" s="242">
        <v>10</v>
      </c>
      <c r="D333" s="242" t="s">
        <v>67</v>
      </c>
      <c r="E333" s="242" t="s">
        <v>134</v>
      </c>
      <c r="F333" s="242" t="s">
        <v>89</v>
      </c>
      <c r="G333" s="244"/>
      <c r="H333" s="239"/>
      <c r="I333" s="290" t="e">
        <f>H333/G333</f>
        <v>#DIV/0!</v>
      </c>
      <c r="J333" s="248">
        <f t="shared" si="37"/>
        <v>0</v>
      </c>
      <c r="K333" s="303"/>
      <c r="L333" s="291"/>
    </row>
    <row r="334" spans="1:12" ht="31.5" hidden="1">
      <c r="A334" s="241" t="s">
        <v>137</v>
      </c>
      <c r="B334" s="241"/>
      <c r="C334" s="242">
        <v>10</v>
      </c>
      <c r="D334" s="242" t="s">
        <v>67</v>
      </c>
      <c r="E334" s="242" t="s">
        <v>136</v>
      </c>
      <c r="F334" s="242" t="s">
        <v>89</v>
      </c>
      <c r="G334" s="244"/>
      <c r="H334" s="239">
        <v>197</v>
      </c>
      <c r="I334" s="290" t="e">
        <f>H334/G334</f>
        <v>#DIV/0!</v>
      </c>
      <c r="J334" s="248">
        <f t="shared" si="37"/>
        <v>197</v>
      </c>
      <c r="K334" s="303"/>
      <c r="L334" s="291"/>
    </row>
    <row r="335" spans="1:12" ht="47.25" hidden="1">
      <c r="A335" s="241" t="s">
        <v>139</v>
      </c>
      <c r="B335" s="241"/>
      <c r="C335" s="242">
        <v>10</v>
      </c>
      <c r="D335" s="242" t="s">
        <v>67</v>
      </c>
      <c r="E335" s="242" t="s">
        <v>138</v>
      </c>
      <c r="F335" s="242" t="s">
        <v>89</v>
      </c>
      <c r="G335" s="293"/>
      <c r="H335" s="239">
        <v>600</v>
      </c>
      <c r="I335" s="290" t="e">
        <f>H335/G335</f>
        <v>#DIV/0!</v>
      </c>
      <c r="J335" s="248">
        <f t="shared" si="37"/>
        <v>600</v>
      </c>
      <c r="K335" s="303"/>
      <c r="L335" s="291"/>
    </row>
    <row r="336" spans="1:12" ht="18" hidden="1">
      <c r="A336" s="294" t="s">
        <v>152</v>
      </c>
      <c r="B336" s="294"/>
      <c r="C336" s="294"/>
      <c r="D336" s="294"/>
      <c r="E336" s="294"/>
      <c r="F336" s="294"/>
      <c r="G336" s="296">
        <f>G337</f>
        <v>0</v>
      </c>
      <c r="H336" s="294">
        <f>H337</f>
        <v>0</v>
      </c>
      <c r="I336" s="297"/>
      <c r="J336" s="248">
        <f t="shared" si="37"/>
        <v>0</v>
      </c>
      <c r="K336" s="303"/>
      <c r="L336" s="291"/>
    </row>
    <row r="337" spans="1:12" ht="23.25" customHeight="1" hidden="1">
      <c r="A337" s="241" t="s">
        <v>115</v>
      </c>
      <c r="B337" s="241"/>
      <c r="C337" s="242" t="s">
        <v>68</v>
      </c>
      <c r="D337" s="242" t="s">
        <v>70</v>
      </c>
      <c r="E337" s="242"/>
      <c r="F337" s="242"/>
      <c r="G337" s="248">
        <f>SUM(G339:G340)</f>
        <v>0</v>
      </c>
      <c r="H337" s="248">
        <f>SUM(H339:H340)</f>
        <v>0</v>
      </c>
      <c r="I337" s="290"/>
      <c r="J337" s="248">
        <f t="shared" si="37"/>
        <v>0</v>
      </c>
      <c r="K337" s="303"/>
      <c r="L337" s="291"/>
    </row>
    <row r="338" spans="1:12" ht="15" customHeight="1" hidden="1">
      <c r="A338" s="298" t="s">
        <v>163</v>
      </c>
      <c r="B338" s="298"/>
      <c r="C338" s="295">
        <v>1</v>
      </c>
      <c r="D338" s="295">
        <v>14</v>
      </c>
      <c r="E338" s="295" t="s">
        <v>16</v>
      </c>
      <c r="F338" s="295">
        <v>500</v>
      </c>
      <c r="G338" s="294"/>
      <c r="H338" s="239">
        <f>H339</f>
        <v>0</v>
      </c>
      <c r="I338" s="290"/>
      <c r="J338" s="248">
        <f t="shared" si="37"/>
        <v>0</v>
      </c>
      <c r="K338" s="303"/>
      <c r="L338" s="291"/>
    </row>
    <row r="339" spans="1:12" ht="2.25" customHeight="1" hidden="1">
      <c r="A339" s="241" t="s">
        <v>21</v>
      </c>
      <c r="B339" s="241"/>
      <c r="C339" s="242" t="s">
        <v>68</v>
      </c>
      <c r="D339" s="242" t="s">
        <v>70</v>
      </c>
      <c r="E339" s="242" t="s">
        <v>116</v>
      </c>
      <c r="F339" s="242" t="s">
        <v>81</v>
      </c>
      <c r="G339" s="248"/>
      <c r="H339" s="239"/>
      <c r="I339" s="290"/>
      <c r="J339" s="248">
        <f t="shared" si="37"/>
        <v>0</v>
      </c>
      <c r="K339" s="303"/>
      <c r="L339" s="291"/>
    </row>
    <row r="340" spans="1:12" ht="20.25" customHeight="1" hidden="1">
      <c r="A340" s="241" t="s">
        <v>117</v>
      </c>
      <c r="B340" s="241"/>
      <c r="C340" s="242" t="s">
        <v>68</v>
      </c>
      <c r="D340" s="242" t="s">
        <v>70</v>
      </c>
      <c r="E340" s="242" t="s">
        <v>118</v>
      </c>
      <c r="F340" s="242" t="s">
        <v>81</v>
      </c>
      <c r="G340" s="248"/>
      <c r="H340" s="239"/>
      <c r="I340" s="290"/>
      <c r="J340" s="248">
        <f t="shared" si="37"/>
        <v>0</v>
      </c>
      <c r="K340" s="303"/>
      <c r="L340" s="291"/>
    </row>
    <row r="341" spans="1:14" ht="18.75">
      <c r="A341" s="299"/>
      <c r="B341" s="299"/>
      <c r="C341" s="291"/>
      <c r="D341" s="291"/>
      <c r="E341" s="299" t="s">
        <v>194</v>
      </c>
      <c r="F341" s="291"/>
      <c r="G341" s="300" t="e">
        <f>G14+#REF!+G64+G163+G202+#REF!-20</f>
        <v>#REF!</v>
      </c>
      <c r="H341" s="300" t="e">
        <f>H14+#REF!+H64+H163+H202+#REF!</f>
        <v>#REF!</v>
      </c>
      <c r="I341" s="300" t="e">
        <f>I14+#REF!+I64+I163+I202+#REF!</f>
        <v>#DIV/0!</v>
      </c>
      <c r="J341" s="300" t="e">
        <f>J14+#REF!+J64+J163+J202+#REF!</f>
        <v>#REF!</v>
      </c>
      <c r="K341" s="394">
        <f>K302+K300+K286+K264+K253+K243+K238+K227+K225+K222+K210+K207</f>
        <v>5534.900000000001</v>
      </c>
      <c r="L341" s="301">
        <v>2242.6</v>
      </c>
      <c r="M341" s="114" t="e">
        <f>M14+#REF!+M64+M163+M202+#REF!</f>
        <v>#REF!</v>
      </c>
      <c r="N341" s="114" t="e">
        <f>N14+#REF!+N64+N163+N202+#REF!</f>
        <v>#REF!</v>
      </c>
    </row>
    <row r="342" spans="7:14" ht="23.25" customHeight="1">
      <c r="G342" s="48"/>
      <c r="H342" s="22"/>
      <c r="N342" s="139"/>
    </row>
    <row r="344" ht="13.5" customHeight="1"/>
    <row r="351" ht="39.75" customHeight="1"/>
    <row r="352" ht="39.75" customHeight="1"/>
    <row r="353" ht="39.75" customHeight="1"/>
  </sheetData>
  <sheetProtection/>
  <mergeCells count="13">
    <mergeCell ref="Q3:AA3"/>
    <mergeCell ref="G12:H12"/>
    <mergeCell ref="F12:F13"/>
    <mergeCell ref="A6:N9"/>
    <mergeCell ref="C3:L3"/>
    <mergeCell ref="N12:N13"/>
    <mergeCell ref="B12:B13"/>
    <mergeCell ref="A12:A13"/>
    <mergeCell ref="C12:C13"/>
    <mergeCell ref="D12:D13"/>
    <mergeCell ref="K12:K13"/>
    <mergeCell ref="I12:I13"/>
    <mergeCell ref="E12:E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71" t="s">
        <v>447</v>
      </c>
      <c r="F5" s="472"/>
      <c r="G5" s="472"/>
      <c r="H5" s="472"/>
      <c r="I5" s="472"/>
      <c r="J5" s="472"/>
      <c r="K5" s="472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73" t="s">
        <v>448</v>
      </c>
      <c r="B7" s="473"/>
      <c r="C7" s="473"/>
      <c r="D7" s="473"/>
      <c r="E7" s="473"/>
      <c r="F7" s="473"/>
      <c r="G7" s="473"/>
      <c r="H7" s="473"/>
      <c r="I7" s="180"/>
      <c r="J7" s="180"/>
      <c r="K7" s="184"/>
    </row>
    <row r="8" spans="1:11" ht="19.5" customHeight="1">
      <c r="A8" s="474" t="s">
        <v>331</v>
      </c>
      <c r="B8" s="474"/>
      <c r="C8" s="474"/>
      <c r="D8" s="474"/>
      <c r="E8" s="474"/>
      <c r="F8" s="474"/>
      <c r="G8" s="474"/>
      <c r="H8" s="474"/>
      <c r="I8" s="38"/>
      <c r="J8" s="38"/>
      <c r="K8" s="38"/>
    </row>
    <row r="9" spans="1:11" ht="22.5" customHeight="1">
      <c r="A9" s="474" t="s">
        <v>449</v>
      </c>
      <c r="B9" s="474"/>
      <c r="C9" s="474"/>
      <c r="D9" s="474"/>
      <c r="E9" s="474"/>
      <c r="F9" s="474"/>
      <c r="G9" s="474"/>
      <c r="H9" s="474"/>
      <c r="I9" s="38"/>
      <c r="J9" s="38"/>
      <c r="K9" s="38"/>
    </row>
    <row r="10" spans="1:11" ht="19.5" customHeight="1">
      <c r="A10" s="466" t="s">
        <v>330</v>
      </c>
      <c r="B10" s="466"/>
      <c r="C10" s="466"/>
      <c r="D10" s="466"/>
      <c r="E10" s="466"/>
      <c r="F10" s="466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65" t="s">
        <v>0</v>
      </c>
      <c r="B13" s="465" t="s">
        <v>143</v>
      </c>
      <c r="C13" s="465" t="s">
        <v>1</v>
      </c>
      <c r="D13" s="465" t="s">
        <v>2</v>
      </c>
      <c r="E13" s="465" t="s">
        <v>3</v>
      </c>
      <c r="F13" s="468" t="s">
        <v>4</v>
      </c>
      <c r="G13" s="467" t="s">
        <v>181</v>
      </c>
      <c r="H13" s="467"/>
      <c r="I13" s="457" t="s">
        <v>106</v>
      </c>
      <c r="J13" s="72"/>
      <c r="K13" s="94" t="s">
        <v>206</v>
      </c>
      <c r="L13" s="117" t="s">
        <v>193</v>
      </c>
      <c r="M13" s="469"/>
      <c r="U13" s="185"/>
      <c r="V13" s="185"/>
    </row>
    <row r="14" spans="1:13" ht="19.5" customHeight="1">
      <c r="A14" s="451"/>
      <c r="B14" s="451"/>
      <c r="C14" s="451"/>
      <c r="D14" s="451"/>
      <c r="E14" s="451"/>
      <c r="F14" s="462"/>
      <c r="G14" s="49" t="s">
        <v>178</v>
      </c>
      <c r="H14" s="49" t="s">
        <v>165</v>
      </c>
      <c r="I14" s="457"/>
      <c r="J14" s="72" t="s">
        <v>167</v>
      </c>
      <c r="K14" s="95" t="s">
        <v>178</v>
      </c>
      <c r="L14" s="117" t="s">
        <v>178</v>
      </c>
      <c r="M14" s="470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ASUSP8H61</cp:lastModifiedBy>
  <cp:lastPrinted>2023-09-12T07:45:16Z</cp:lastPrinted>
  <dcterms:created xsi:type="dcterms:W3CDTF">2007-12-05T13:22:00Z</dcterms:created>
  <dcterms:modified xsi:type="dcterms:W3CDTF">2023-09-26T03:24:15Z</dcterms:modified>
  <cp:category/>
  <cp:version/>
  <cp:contentType/>
  <cp:contentStatus/>
</cp:coreProperties>
</file>